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genharia01\Desktop\SIDUR OBRAS\SEMAD - CREAS\"/>
    </mc:Choice>
  </mc:AlternateContent>
  <bookViews>
    <workbookView xWindow="480" yWindow="120" windowWidth="11340" windowHeight="9285"/>
  </bookViews>
  <sheets>
    <sheet name="M.O." sheetId="1" r:id="rId1"/>
    <sheet name="CRONOGRAMA" sheetId="2" r:id="rId2"/>
    <sheet name="Plan1" sheetId="3" r:id="rId3"/>
  </sheets>
  <definedNames>
    <definedName name="_xlnm.Print_Area" localSheetId="0">M.O.!$A$1:$I$79</definedName>
    <definedName name="_xlnm.Print_Titles" localSheetId="0">M.O.!$1:$8</definedName>
  </definedNames>
  <calcPr calcId="152511"/>
</workbook>
</file>

<file path=xl/calcChain.xml><?xml version="1.0" encoding="utf-8"?>
<calcChain xmlns="http://schemas.openxmlformats.org/spreadsheetml/2006/main">
  <c r="D171" i="3" l="1"/>
  <c r="H71" i="1"/>
  <c r="H72" i="1"/>
  <c r="I70" i="1" l="1"/>
  <c r="C20" i="2" s="1"/>
  <c r="H68" i="1"/>
  <c r="H67" i="1"/>
  <c r="D161" i="3"/>
  <c r="D163" i="3" s="1"/>
  <c r="D162" i="3"/>
  <c r="D160" i="3"/>
  <c r="H55" i="1"/>
  <c r="H56" i="1"/>
  <c r="H57" i="1"/>
  <c r="H58" i="1"/>
  <c r="H59" i="1"/>
  <c r="H62" i="1"/>
  <c r="H63" i="1"/>
  <c r="H64" i="1"/>
  <c r="H65" i="1"/>
  <c r="H66" i="1"/>
  <c r="H52" i="1"/>
  <c r="H51" i="1"/>
  <c r="H50" i="1"/>
  <c r="H23" i="1"/>
  <c r="E106" i="3"/>
  <c r="E105" i="3"/>
  <c r="E107" i="3" s="1"/>
  <c r="B111" i="3" s="1"/>
  <c r="E101" i="3"/>
  <c r="B110" i="3" s="1"/>
  <c r="H33" i="1"/>
  <c r="H34" i="1"/>
  <c r="H35" i="1"/>
  <c r="H36" i="1"/>
  <c r="H37" i="1"/>
  <c r="H38" i="1"/>
  <c r="H41" i="1"/>
  <c r="I40" i="1" s="1"/>
  <c r="C15" i="2" s="1"/>
  <c r="H42" i="1"/>
  <c r="H43" i="1"/>
  <c r="H46" i="1"/>
  <c r="I45" i="1" s="1"/>
  <c r="C16" i="2" s="1"/>
  <c r="H24" i="1"/>
  <c r="E57" i="3"/>
  <c r="I61" i="1" l="1"/>
  <c r="C19" i="2" s="1"/>
  <c r="I54" i="1"/>
  <c r="C18" i="2" s="1"/>
  <c r="F15" i="2"/>
  <c r="E15" i="2"/>
  <c r="I15" i="2" s="1"/>
  <c r="G16" i="2"/>
  <c r="I16" i="2" s="1"/>
  <c r="G20" i="2"/>
  <c r="H20" i="2"/>
  <c r="B112" i="3"/>
  <c r="H27" i="1"/>
  <c r="I26" i="1" s="1"/>
  <c r="C13" i="2" s="1"/>
  <c r="H30" i="1"/>
  <c r="I29" i="1" s="1"/>
  <c r="C14" i="2" s="1"/>
  <c r="H31" i="1"/>
  <c r="H32" i="1"/>
  <c r="H49" i="1"/>
  <c r="I48" i="1" s="1"/>
  <c r="C17" i="2" s="1"/>
  <c r="E97" i="3"/>
  <c r="E96" i="3"/>
  <c r="H22" i="1"/>
  <c r="H21" i="1"/>
  <c r="H20" i="1"/>
  <c r="H19" i="1"/>
  <c r="H18" i="1"/>
  <c r="E69" i="3"/>
  <c r="E68" i="3"/>
  <c r="E67" i="3"/>
  <c r="H17" i="1"/>
  <c r="D62" i="3"/>
  <c r="C89" i="3" s="1"/>
  <c r="E89" i="3" s="1"/>
  <c r="H16" i="1"/>
  <c r="E55" i="3"/>
  <c r="B59" i="3" s="1"/>
  <c r="E88" i="3" s="1"/>
  <c r="B50" i="3"/>
  <c r="D50" i="3" s="1"/>
  <c r="D36" i="3"/>
  <c r="G36" i="3" s="1"/>
  <c r="E36" i="3"/>
  <c r="D35" i="3"/>
  <c r="G35" i="3" s="1"/>
  <c r="E35" i="3"/>
  <c r="D34" i="3"/>
  <c r="G34" i="3" s="1"/>
  <c r="E34" i="3"/>
  <c r="D33" i="3"/>
  <c r="G33" i="3" s="1"/>
  <c r="E33" i="3"/>
  <c r="D32" i="3"/>
  <c r="E32" i="3"/>
  <c r="D31" i="3"/>
  <c r="G31" i="3" s="1"/>
  <c r="E31" i="3"/>
  <c r="G32" i="3"/>
  <c r="D30" i="3"/>
  <c r="G30" i="3" s="1"/>
  <c r="E30" i="3"/>
  <c r="E27" i="3"/>
  <c r="E28" i="3"/>
  <c r="E29" i="3"/>
  <c r="D27" i="3"/>
  <c r="G27" i="3" s="1"/>
  <c r="D28" i="3"/>
  <c r="G28" i="3" s="1"/>
  <c r="D29" i="3"/>
  <c r="G29" i="3" s="1"/>
  <c r="D26" i="3"/>
  <c r="G26" i="3" s="1"/>
  <c r="E26" i="3"/>
  <c r="E21" i="3"/>
  <c r="E22" i="3"/>
  <c r="E23" i="3"/>
  <c r="E24" i="3"/>
  <c r="E25" i="3"/>
  <c r="D21" i="3"/>
  <c r="G21" i="3" s="1"/>
  <c r="D22" i="3"/>
  <c r="G22" i="3" s="1"/>
  <c r="D23" i="3"/>
  <c r="G23" i="3" s="1"/>
  <c r="D24" i="3"/>
  <c r="G24" i="3" s="1"/>
  <c r="D25" i="3"/>
  <c r="G25" i="3" s="1"/>
  <c r="E20" i="3"/>
  <c r="D20" i="3"/>
  <c r="G20" i="3" s="1"/>
  <c r="H10" i="1"/>
  <c r="B12" i="3"/>
  <c r="H17" i="2" l="1"/>
  <c r="G17" i="2"/>
  <c r="I20" i="2"/>
  <c r="H14" i="2"/>
  <c r="G14" i="2"/>
  <c r="F14" i="2"/>
  <c r="F13" i="2"/>
  <c r="H18" i="2"/>
  <c r="G18" i="2"/>
  <c r="F19" i="2"/>
  <c r="I19" i="2" s="1"/>
  <c r="E98" i="3"/>
  <c r="C127" i="3" s="1"/>
  <c r="E127" i="3" s="1"/>
  <c r="B46" i="3"/>
  <c r="B48" i="3"/>
  <c r="D48" i="3" s="1"/>
  <c r="B45" i="3"/>
  <c r="B49" i="3"/>
  <c r="D49" i="3" s="1"/>
  <c r="D37" i="3"/>
  <c r="B47" i="3"/>
  <c r="E37" i="3"/>
  <c r="C148" i="3" s="1"/>
  <c r="C151" i="3" s="1"/>
  <c r="C154" i="3" s="1"/>
  <c r="G37" i="3"/>
  <c r="E66" i="3"/>
  <c r="B70" i="3" s="1"/>
  <c r="H14" i="1"/>
  <c r="H15" i="1"/>
  <c r="H11" i="1"/>
  <c r="B16" i="3"/>
  <c r="G21" i="2" l="1"/>
  <c r="H74" i="1"/>
  <c r="I14" i="2"/>
  <c r="D45" i="3"/>
  <c r="D51" i="3" s="1"/>
  <c r="C87" i="3" s="1"/>
  <c r="E87" i="3" s="1"/>
  <c r="B134" i="3"/>
  <c r="D134" i="3" s="1"/>
  <c r="D137" i="3" s="1"/>
  <c r="I13" i="1"/>
  <c r="C12" i="2" s="1"/>
  <c r="E12" i="2" s="1"/>
  <c r="I12" i="2" s="1"/>
  <c r="D47" i="3"/>
  <c r="B136" i="3"/>
  <c r="D136" i="3" s="1"/>
  <c r="E129" i="3"/>
  <c r="F21" i="2"/>
  <c r="I13" i="2"/>
  <c r="B73" i="3"/>
  <c r="C91" i="3" s="1"/>
  <c r="E91" i="3" s="1"/>
  <c r="B157" i="3"/>
  <c r="D46" i="3"/>
  <c r="B135" i="3"/>
  <c r="D135" i="3" s="1"/>
  <c r="H21" i="2"/>
  <c r="F82" i="3"/>
  <c r="D169" i="3"/>
  <c r="I18" i="2"/>
  <c r="I17" i="2"/>
  <c r="C41" i="3"/>
  <c r="C86" i="3" s="1"/>
  <c r="E86" i="3" s="1"/>
  <c r="C124" i="3"/>
  <c r="C166" i="3" s="1"/>
  <c r="D170" i="3" s="1"/>
  <c r="C90" i="3"/>
  <c r="E90" i="3" s="1"/>
  <c r="I9" i="1"/>
  <c r="C11" i="2" s="1"/>
  <c r="C92" i="3" l="1"/>
  <c r="E92" i="3" s="1"/>
  <c r="E93" i="3" s="1"/>
  <c r="E128" i="3"/>
  <c r="E130" i="3" s="1"/>
  <c r="C143" i="3" s="1"/>
  <c r="D172" i="3"/>
  <c r="D173" i="3" s="1"/>
  <c r="C140" i="3"/>
  <c r="C144" i="3" s="1"/>
  <c r="C145" i="3" l="1"/>
  <c r="E11" i="2"/>
  <c r="C22" i="2"/>
  <c r="D15" i="2" l="1"/>
  <c r="D20" i="2"/>
  <c r="D16" i="2"/>
  <c r="D14" i="2"/>
  <c r="D17" i="2"/>
  <c r="D13" i="2"/>
  <c r="D18" i="2"/>
  <c r="D19" i="2"/>
  <c r="D12" i="2"/>
  <c r="D11" i="2"/>
  <c r="E21" i="2"/>
  <c r="I21" i="2" s="1"/>
  <c r="I11" i="2"/>
  <c r="D22" i="2" l="1"/>
  <c r="E22" i="2"/>
  <c r="F22" i="2" s="1"/>
  <c r="G22" i="2" s="1"/>
  <c r="H22" i="2" s="1"/>
</calcChain>
</file>

<file path=xl/sharedStrings.xml><?xml version="1.0" encoding="utf-8"?>
<sst xmlns="http://schemas.openxmlformats.org/spreadsheetml/2006/main" count="523" uniqueCount="269">
  <si>
    <t>Item</t>
  </si>
  <si>
    <t>descrição</t>
  </si>
  <si>
    <t>unid.</t>
  </si>
  <si>
    <t>quant.</t>
  </si>
  <si>
    <t>valor unitário</t>
  </si>
  <si>
    <t>valor total</t>
  </si>
  <si>
    <t xml:space="preserve">PREFEITURA MUNICIPAL DE IÚNA                      </t>
  </si>
  <si>
    <t>DENIS ANTONIO DE OLIVEIRA</t>
  </si>
  <si>
    <t>Engenheiro Civil - PMI</t>
  </si>
  <si>
    <t>CREA ES 7.411/D</t>
  </si>
  <si>
    <t xml:space="preserve">TOTAL GERAL </t>
  </si>
  <si>
    <t>1.1</t>
  </si>
  <si>
    <t>Local:</t>
  </si>
  <si>
    <t>1.2</t>
  </si>
  <si>
    <t>total item</t>
  </si>
  <si>
    <t>CRONOGRAMA FÍSICO - FINANCEIRO</t>
  </si>
  <si>
    <t>Valor Item</t>
  </si>
  <si>
    <t>%</t>
  </si>
  <si>
    <t>mês 1</t>
  </si>
  <si>
    <t>mês 2</t>
  </si>
  <si>
    <t>mês 3</t>
  </si>
  <si>
    <t>TOTAL</t>
  </si>
  <si>
    <t>ACUMULADO</t>
  </si>
  <si>
    <t>Denis Antonio de Oliveira</t>
  </si>
  <si>
    <t xml:space="preserve">Engenheiro Civil </t>
  </si>
  <si>
    <t>m²</t>
  </si>
  <si>
    <t>TOTAL (MÊS)</t>
  </si>
  <si>
    <t xml:space="preserve">Local: </t>
  </si>
  <si>
    <t xml:space="preserve">                   Secretária de Obras Infra Estrutura e Serviços Urbanos</t>
  </si>
  <si>
    <t>código</t>
  </si>
  <si>
    <t>item</t>
  </si>
  <si>
    <t>ref.</t>
  </si>
  <si>
    <t>1.0</t>
  </si>
  <si>
    <t>IOPES</t>
  </si>
  <si>
    <t>Dimesão</t>
  </si>
  <si>
    <t>x</t>
  </si>
  <si>
    <t>Área</t>
  </si>
  <si>
    <t>020703</t>
  </si>
  <si>
    <t>Barracão para depósito de cimento área de 10.90m2, de chapa de compensado 12mm e pontaletes 8x8cm, piso cimentado e cobertura de telhas de fibrocimento de 6mm, inclusive ponto de luz, conf. projeto (1 utilização)</t>
  </si>
  <si>
    <t>SERVIÇOS PRELIMINARES</t>
  </si>
  <si>
    <t>Barracão para depósito, de chapa de compensado 12mm e pontaletes 8x8cm, piso cimentado e cobertura de telhas de fibrocimento de 6mm, inclusive ponto de luz, conf. projeto (1 utilização), ligação provisória de energia e água</t>
  </si>
  <si>
    <t>DATA BASE JAN. 2018</t>
  </si>
  <si>
    <t>BDI 30,9%</t>
  </si>
  <si>
    <t>2.0</t>
  </si>
  <si>
    <t>2.1</t>
  </si>
  <si>
    <t>m³</t>
  </si>
  <si>
    <t>m</t>
  </si>
  <si>
    <t>2.2</t>
  </si>
  <si>
    <t>Reboco tipo paulista de argamassa de cimento, cal hidratada CH1 e areia média ou grossa lavada no traço 1:0.5:6, espessura 25 mm</t>
  </si>
  <si>
    <t>3.1</t>
  </si>
  <si>
    <t>3.0</t>
  </si>
  <si>
    <t>altura</t>
  </si>
  <si>
    <t>compr</t>
  </si>
  <si>
    <t>área</t>
  </si>
  <si>
    <t>Total (m²)</t>
  </si>
  <si>
    <t>4.0</t>
  </si>
  <si>
    <t>4.1</t>
  </si>
  <si>
    <t>4.2</t>
  </si>
  <si>
    <t>5.0</t>
  </si>
  <si>
    <t>PINTURA</t>
  </si>
  <si>
    <t>5.1</t>
  </si>
  <si>
    <t>5.2</t>
  </si>
  <si>
    <t>5.3</t>
  </si>
  <si>
    <t>6.0</t>
  </si>
  <si>
    <t xml:space="preserve">                     Secretária de Obras Infra Estrutura e Serviços Urbanos</t>
  </si>
  <si>
    <t>MEMÓRIA DE CÁLCULO</t>
  </si>
  <si>
    <t>Secretária de Obras Infra Estrutura e Serviços Urbanos</t>
  </si>
  <si>
    <t xml:space="preserve">                         PREFEITURA MUNICIPAL DE IÚNA                      </t>
  </si>
  <si>
    <t>Av. Pres. Getulio Vargas - Centro - Iúna ES</t>
  </si>
  <si>
    <t>020305</t>
  </si>
  <si>
    <t xml:space="preserve">Placa de obra </t>
  </si>
  <si>
    <t>DEMOLIÇÕES E RETIRADAS</t>
  </si>
  <si>
    <t>Demolição de piso revestido com cerâmica</t>
  </si>
  <si>
    <t>perimetro</t>
  </si>
  <si>
    <t>sala 01</t>
  </si>
  <si>
    <t>perimetro (m)</t>
  </si>
  <si>
    <t>dim y    (m)</t>
  </si>
  <si>
    <t>dim x     (m)</t>
  </si>
  <si>
    <t>área   (m²)</t>
  </si>
  <si>
    <t>pé direito (m)</t>
  </si>
  <si>
    <t>área de parede (m²)</t>
  </si>
  <si>
    <t>sala 02</t>
  </si>
  <si>
    <t>sala 03</t>
  </si>
  <si>
    <t>sala 04</t>
  </si>
  <si>
    <t>sala 05</t>
  </si>
  <si>
    <t>QUADRO AUXILIAR</t>
  </si>
  <si>
    <t>sala 06</t>
  </si>
  <si>
    <t>s. secret.</t>
  </si>
  <si>
    <t>recepção</t>
  </si>
  <si>
    <t>circulação</t>
  </si>
  <si>
    <t>cozinha</t>
  </si>
  <si>
    <t>hall</t>
  </si>
  <si>
    <t>hall/entr.</t>
  </si>
  <si>
    <t>banheiro</t>
  </si>
  <si>
    <t>Área de Piso</t>
  </si>
  <si>
    <t>010203</t>
  </si>
  <si>
    <t>Demolição de piso revestido com cerâmica inclusive lastro de concreto</t>
  </si>
  <si>
    <t>010206</t>
  </si>
  <si>
    <t>Demolição de revestimento com azulejo e ardosia</t>
  </si>
  <si>
    <t>ambiente</t>
  </si>
  <si>
    <t>alt. rev.</t>
  </si>
  <si>
    <t>externo</t>
  </si>
  <si>
    <t>TOTAL (m²)</t>
  </si>
  <si>
    <t>010209</t>
  </si>
  <si>
    <t>Demolição de alvenaria</t>
  </si>
  <si>
    <t>2.3</t>
  </si>
  <si>
    <t>Aberturas de Portas</t>
  </si>
  <si>
    <t>2.4</t>
  </si>
  <si>
    <t>010201</t>
  </si>
  <si>
    <t>Demolição de piso cimentado inclusive lastro de concreto</t>
  </si>
  <si>
    <t>Passeio</t>
  </si>
  <si>
    <t>010214</t>
  </si>
  <si>
    <t>Retirada de portas e janelas de madeira, inclusive batentes</t>
  </si>
  <si>
    <t>2.5</t>
  </si>
  <si>
    <t>Janela</t>
  </si>
  <si>
    <t>Bascula</t>
  </si>
  <si>
    <t>Portas</t>
  </si>
  <si>
    <t>010223</t>
  </si>
  <si>
    <t>2.6</t>
  </si>
  <si>
    <t>Retirada de aparelhos sanitários</t>
  </si>
  <si>
    <t>010259</t>
  </si>
  <si>
    <t>Retirada de rodapé de madeira ou cerâmica</t>
  </si>
  <si>
    <t>2.7</t>
  </si>
  <si>
    <t>Perimetro</t>
  </si>
  <si>
    <t>2.8</t>
  </si>
  <si>
    <t>010253</t>
  </si>
  <si>
    <t>Remoção de engradamento de madeira de cobertura para reaproveitamento</t>
  </si>
  <si>
    <t>Área de Cobertura</t>
  </si>
  <si>
    <t>2.9</t>
  </si>
  <si>
    <t>010256</t>
  </si>
  <si>
    <t>Remoção de telha ondulada de fibrocimento, inclusive cumeeira</t>
  </si>
  <si>
    <t>050601</t>
  </si>
  <si>
    <t>Alvenaria de blocos de concreto 9x19x39cm, c/ resist. mínimo a compres. 2.5 MPa, assent. c/ arg. de cimento, cal hidratada CH1 e areia no traço 1:0.5:8 esp. das juntas 10mm e esp. das paredes, s/ rev. 9cm</t>
  </si>
  <si>
    <t>Recepção</t>
  </si>
  <si>
    <t>ALVENARIA DE VEDAÇÃO</t>
  </si>
  <si>
    <t>Banco</t>
  </si>
  <si>
    <t>030304</t>
  </si>
  <si>
    <t>Índice de preço para remoção de entulho decorrente da execução de obras (Classe A CONAMA - NBR 10.004 - Classe II-B), incluindo aluguel da caçamba, carga, transporte e descarga em área licenciada</t>
  </si>
  <si>
    <t>2.10</t>
  </si>
  <si>
    <t>Demolição de Piso</t>
  </si>
  <si>
    <t>Demolição de Alven.</t>
  </si>
  <si>
    <t>Demolição de Revest.</t>
  </si>
  <si>
    <t>Demolição Passeio</t>
  </si>
  <si>
    <t>Demolição de Rodape</t>
  </si>
  <si>
    <t>Demoliçao Telhado</t>
  </si>
  <si>
    <t>esp.</t>
  </si>
  <si>
    <t>volume</t>
  </si>
  <si>
    <t>ESQUADRIAS</t>
  </si>
  <si>
    <t>060101</t>
  </si>
  <si>
    <t>Marco de madeira de lei de 1ª (Peroba, Ipê, Angelim Pedra ou equivalente) com 15x3 cm de batente, nas dimensões de 0.60 x 2.10 m</t>
  </si>
  <si>
    <t>060103</t>
  </si>
  <si>
    <t>Marco de madeira de lei de 1ª (Peroba, Ipê, Angelim Pedra ou equivalente) com 15x3 cm de batente, nas dimensões de 0.80 x 2.10 m</t>
  </si>
  <si>
    <t>060108</t>
  </si>
  <si>
    <t>Marco de madeira de lei de 1ª (Peroba, Ipê, Angelim Pedra ou equivalente) com 15 x 3 cm de batente, nas dimensões de 0.90 x 2.10 m</t>
  </si>
  <si>
    <t>061301</t>
  </si>
  <si>
    <t>061303</t>
  </si>
  <si>
    <t>Porta em madeira de lei tipo angelim pedra ou equiv.c/enchimento em madeira 1a.qualidade esp. 30mm p/ pintura, inclusive alizares, dobradiças e fechadura externa em latão cromado LaFonte ou equiv., exclusive marco, nas dim.: 0.80 x 2.10 m</t>
  </si>
  <si>
    <t>061304</t>
  </si>
  <si>
    <t>Porta em madeira de lei tipo angelim pedra ou equiv.c/enchimento em madeira 1a.qualidade esp. 30mm p/ pintura, inclusive alizares, dobradiças e fechadura externa em latão cromado LaFonte ou equiv., exclusive marco, nas dim.: 0.90 x 2.10 m</t>
  </si>
  <si>
    <t>4.3</t>
  </si>
  <si>
    <t>4.4</t>
  </si>
  <si>
    <t>4.5</t>
  </si>
  <si>
    <t>4.6</t>
  </si>
  <si>
    <t>071701</t>
  </si>
  <si>
    <t>Janela de correr para vidro em alumínio anodizado cor natural, linha 25, completa, incl. puxador com tranca, alizar, caixilho e contramarco, exclusive vidro</t>
  </si>
  <si>
    <t>4.7</t>
  </si>
  <si>
    <t>dimensão</t>
  </si>
  <si>
    <t>4.8</t>
  </si>
  <si>
    <t>071702</t>
  </si>
  <si>
    <t>Báscula para vidro em alumínio anodizado cor natural, linha 25, completa, com tranca, caixilho, alizar e contramarco, exclusive vidro</t>
  </si>
  <si>
    <t>4.9</t>
  </si>
  <si>
    <t>080102</t>
  </si>
  <si>
    <t>Vidro plano transparente liso, com 4 mm de espessura</t>
  </si>
  <si>
    <t>Janelas</t>
  </si>
  <si>
    <t>Basculas</t>
  </si>
  <si>
    <t>COBERTURA</t>
  </si>
  <si>
    <t>090101</t>
  </si>
  <si>
    <t>Estrutura de madeira de lei tipo Paraju, peroba mica, angelim pedra ou equivalente para telhado de telha cerâmica tipo capa e canal, com pontaletes, terças, caibros e ripas, inclusive tratamento com cupinicida, exclusive telhas</t>
  </si>
  <si>
    <t>090211</t>
  </si>
  <si>
    <t>Cobertura nova de telhas cerâmicas tipo capa e canal inclusive cumeeira (telhas compradas na praça de Vitória, posto obra) (área de projeção horizontal; incl. 35%)</t>
  </si>
  <si>
    <t>Área edificação</t>
  </si>
  <si>
    <t>090302</t>
  </si>
  <si>
    <t>Rufo de chapa metálica nº 26 com largura de 30 cm</t>
  </si>
  <si>
    <t>Lateral direita</t>
  </si>
  <si>
    <t>TETOS E FORROS</t>
  </si>
  <si>
    <t>6.1</t>
  </si>
  <si>
    <t>Forro de gesso acabamento tipo liso</t>
  </si>
  <si>
    <t>110201</t>
  </si>
  <si>
    <t>Área de Teto</t>
  </si>
  <si>
    <t>REVESTIMENTO DE PAREDES</t>
  </si>
  <si>
    <t>7.0</t>
  </si>
  <si>
    <t>7.1</t>
  </si>
  <si>
    <t>120101</t>
  </si>
  <si>
    <t>Chapisco de argamassa de cimento e areia média ou grossa lavada, no traço 1:3, espessura 5 mm</t>
  </si>
  <si>
    <t>Retirada de revestimento antigo em reboco</t>
  </si>
  <si>
    <t>20% área existente (infiltração e descolamento)</t>
  </si>
  <si>
    <t>2.11</t>
  </si>
  <si>
    <t>010208</t>
  </si>
  <si>
    <t>Retirada de Reboco</t>
  </si>
  <si>
    <t>Alvenaria Nova</t>
  </si>
  <si>
    <t>Recup. Reboco</t>
  </si>
  <si>
    <t>7.2</t>
  </si>
  <si>
    <t>120220</t>
  </si>
  <si>
    <t>Cerâmica 10 x 10 cm, marcas de referência Eliane, Cecrisa ou Portobello, nas cores branco ou areia, com rejunte esp. 0.5 cm, empregando argamassa colante</t>
  </si>
  <si>
    <t>7.3</t>
  </si>
  <si>
    <t>120301</t>
  </si>
  <si>
    <t>Emboço de argamassa de cimento, cal hidratada CH1 e areia média ou grossa lavada no traço 1:0.5:6, espessura 20 mm</t>
  </si>
  <si>
    <t>7.4</t>
  </si>
  <si>
    <t>Área de Revestimento</t>
  </si>
  <si>
    <t>Área Rev. Ardosia</t>
  </si>
  <si>
    <t>120303</t>
  </si>
  <si>
    <t>Área de Chapisco</t>
  </si>
  <si>
    <t>Árewa de Emboço</t>
  </si>
  <si>
    <t>8.0</t>
  </si>
  <si>
    <t>PISOS INTERNOS E EXTERNOS</t>
  </si>
  <si>
    <t>8.1</t>
  </si>
  <si>
    <t>130112</t>
  </si>
  <si>
    <t>Lastro de concreto não estrutural, espessura de 6 cm</t>
  </si>
  <si>
    <t>8.2</t>
  </si>
  <si>
    <t>130103</t>
  </si>
  <si>
    <t>Regularização de base p/ revestimento cerâmico, com argamassa de cimento e areia no traço 1:5, espessura 3cm</t>
  </si>
  <si>
    <t>8.3</t>
  </si>
  <si>
    <t>130219</t>
  </si>
  <si>
    <t>Piso cerâmico 45x45cm, PEI 5, Cargo Plus Gray, marcas de referência Eliane, Cecrisa ou Portobello, assentado com argamassa de cimento colante, inclusive rejuntamento</t>
  </si>
  <si>
    <t>130303</t>
  </si>
  <si>
    <t>8.4</t>
  </si>
  <si>
    <t>Rodapé de cerâmica PEI-3, assentado com argamassa de cimento cola h = 7.0 cm, inclusive rejuntamento</t>
  </si>
  <si>
    <t xml:space="preserve">Perimetro </t>
  </si>
  <si>
    <t>9.0</t>
  </si>
  <si>
    <t>130317</t>
  </si>
  <si>
    <t>8.5</t>
  </si>
  <si>
    <t>Peitoril de granito cinza polido, 15 cm, esp. 3cm</t>
  </si>
  <si>
    <t>PONTOS HIDRO-SANITÁRIOS</t>
  </si>
  <si>
    <t>140701</t>
  </si>
  <si>
    <t>9.1</t>
  </si>
  <si>
    <t>Ponto de água fria (lavatório, tanque, pia de cozinha, etc...)</t>
  </si>
  <si>
    <t>pt</t>
  </si>
  <si>
    <t>9.2</t>
  </si>
  <si>
    <t>140705</t>
  </si>
  <si>
    <t>Ponto para esgoto primário (vaso sanitário)</t>
  </si>
  <si>
    <t>9.3</t>
  </si>
  <si>
    <t>140706</t>
  </si>
  <si>
    <t>Ponto para esgoto secundário (pia, lavatório, mictório, tanque, bidê, etc...)</t>
  </si>
  <si>
    <t>9.4</t>
  </si>
  <si>
    <t>140708</t>
  </si>
  <si>
    <t>Ponto para ralo sifonado, inclusive ralo sifonado 100 x 40 mm c/ grelha em pvc</t>
  </si>
  <si>
    <t>9.5</t>
  </si>
  <si>
    <t>140709</t>
  </si>
  <si>
    <t>Ponto para ralo seco, inclusive ralo pvc 10 cm com grelha em pvc</t>
  </si>
  <si>
    <t>141101</t>
  </si>
  <si>
    <t>Caixas de inspeção de alv. blocos concreto 9x19x39cm, dim, 60x60cm e Hmáx = 1m, com tampa de conc. esp. 5cm, lastro de conc. esp. 10cm, revest intern. c/ chapisco e reboco impermeabilizado, incl. escavação, reaterro e enchimento</t>
  </si>
  <si>
    <t>9.6</t>
  </si>
  <si>
    <t>9.7</t>
  </si>
  <si>
    <t>141104</t>
  </si>
  <si>
    <t>Caixa de gordura de alv. bloco concreto 9x19x39cm, dim.60x60cm e Hmáx=1m, com tampa em concreto esp.5cm, lastro concreto esp.10cm, revestida intern. c/ chapisco e reboco impermeab, escavação, reaterro e parede interna em concreto</t>
  </si>
  <si>
    <t>10.0</t>
  </si>
  <si>
    <t>10.1</t>
  </si>
  <si>
    <t>190101</t>
  </si>
  <si>
    <t>Emassamento de paredes e forros, com duas demãos de massa à base de PVA, marcas de referência Suvinil, Coral ou Metalatex</t>
  </si>
  <si>
    <t>Área de Forro</t>
  </si>
  <si>
    <t>10.2</t>
  </si>
  <si>
    <t>190106</t>
  </si>
  <si>
    <t>Pintura com tinta acrílica, marcas de referência Suvinil, Coral ou Metalatex, inclusive selador acrílico, em paredes e forros, a três demãos</t>
  </si>
  <si>
    <t>Área de Parede Interna</t>
  </si>
  <si>
    <t>Área de Parede Externa</t>
  </si>
  <si>
    <t>Desconto de Rev. Ceraâmico</t>
  </si>
  <si>
    <t>Porta em madeira de lei tipo angelim pedra ou equiv.c/enchimento em madeira 1a.qualidade esp. 30mm p/ pintura, inclusive alizares, dobradiças e fechadura externa em latão cromado LaFonte ou equiv., exclusive marco, nas dim.:0.60 x 2.10 m</t>
  </si>
  <si>
    <t>mês 4</t>
  </si>
  <si>
    <t>Obra: Reforma e Adaptação do CREAS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</si>
</sst>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0.0%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"/>
    </font>
    <font>
      <b/>
      <sz val="8"/>
      <name val="Arial"/>
    </font>
    <font>
      <sz val="6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2" applyFont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164" fontId="0" fillId="0" borderId="2" xfId="2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64" fontId="0" fillId="0" borderId="0" xfId="2" applyFont="1" applyBorder="1"/>
    <xf numFmtId="0" fontId="0" fillId="0" borderId="0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164" fontId="0" fillId="0" borderId="5" xfId="2" applyFont="1" applyBorder="1"/>
    <xf numFmtId="0" fontId="0" fillId="0" borderId="5" xfId="0" applyBorder="1"/>
    <xf numFmtId="164" fontId="0" fillId="0" borderId="0" xfId="0" applyNumberFormat="1"/>
    <xf numFmtId="0" fontId="4" fillId="0" borderId="6" xfId="0" applyFont="1" applyBorder="1" applyAlignment="1">
      <alignment horizontal="center" wrapText="1"/>
    </xf>
    <xf numFmtId="165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164" fontId="5" fillId="0" borderId="6" xfId="2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4" fillId="0" borderId="7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164" fontId="5" fillId="0" borderId="8" xfId="2" applyFont="1" applyBorder="1"/>
    <xf numFmtId="0" fontId="5" fillId="0" borderId="9" xfId="0" applyFont="1" applyBorder="1"/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justify" wrapText="1"/>
    </xf>
    <xf numFmtId="0" fontId="5" fillId="0" borderId="6" xfId="0" applyFont="1" applyBorder="1" applyAlignment="1" applyProtection="1">
      <alignment horizontal="justify" wrapText="1"/>
      <protection locked="0"/>
    </xf>
    <xf numFmtId="165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justify" wrapText="1"/>
    </xf>
    <xf numFmtId="164" fontId="5" fillId="0" borderId="6" xfId="2" applyFont="1" applyFill="1" applyBorder="1"/>
    <xf numFmtId="0" fontId="7" fillId="0" borderId="0" xfId="0" applyFont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164" fontId="0" fillId="0" borderId="0" xfId="2" applyFont="1" applyAlignment="1">
      <alignment horizontal="center"/>
    </xf>
    <xf numFmtId="9" fontId="0" fillId="0" borderId="0" xfId="1" applyFont="1"/>
    <xf numFmtId="9" fontId="0" fillId="0" borderId="0" xfId="1" applyFont="1" applyAlignment="1">
      <alignment horizontal="center"/>
    </xf>
    <xf numFmtId="9" fontId="0" fillId="0" borderId="0" xfId="1" applyFont="1" applyBorder="1"/>
    <xf numFmtId="164" fontId="4" fillId="0" borderId="6" xfId="2" applyFont="1" applyBorder="1" applyAlignment="1">
      <alignment horizontal="center" wrapText="1"/>
    </xf>
    <xf numFmtId="9" fontId="4" fillId="0" borderId="6" xfId="1" applyFont="1" applyBorder="1" applyAlignment="1">
      <alignment horizontal="center"/>
    </xf>
    <xf numFmtId="164" fontId="4" fillId="0" borderId="6" xfId="2" applyFont="1" applyBorder="1" applyAlignment="1">
      <alignment horizontal="center"/>
    </xf>
    <xf numFmtId="0" fontId="7" fillId="0" borderId="6" xfId="0" applyFont="1" applyBorder="1"/>
    <xf numFmtId="164" fontId="7" fillId="0" borderId="6" xfId="2" applyFont="1" applyBorder="1"/>
    <xf numFmtId="166" fontId="7" fillId="0" borderId="6" xfId="1" applyNumberFormat="1" applyFont="1" applyBorder="1"/>
    <xf numFmtId="164" fontId="7" fillId="0" borderId="6" xfId="0" applyNumberFormat="1" applyFont="1" applyBorder="1"/>
    <xf numFmtId="9" fontId="7" fillId="0" borderId="6" xfId="1" applyFont="1" applyBorder="1"/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64" fontId="7" fillId="0" borderId="0" xfId="0" applyNumberFormat="1" applyFont="1" applyAlignment="1">
      <alignment horizontal="center"/>
    </xf>
    <xf numFmtId="0" fontId="5" fillId="0" borderId="7" xfId="0" applyFont="1" applyBorder="1"/>
    <xf numFmtId="164" fontId="5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1" fontId="5" fillId="0" borderId="6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Alignment="1">
      <alignment horizontal="left"/>
    </xf>
    <xf numFmtId="165" fontId="5" fillId="0" borderId="6" xfId="0" quotePrefix="1" applyNumberFormat="1" applyFont="1" applyBorder="1" applyAlignment="1">
      <alignment horizontal="center" vertical="center"/>
    </xf>
    <xf numFmtId="164" fontId="10" fillId="0" borderId="0" xfId="2" applyFont="1"/>
    <xf numFmtId="164" fontId="10" fillId="0" borderId="0" xfId="2" applyFont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49" fontId="5" fillId="0" borderId="6" xfId="0" quotePrefix="1" applyNumberFormat="1" applyFont="1" applyBorder="1" applyAlignment="1">
      <alignment horizontal="center" vertical="center"/>
    </xf>
    <xf numFmtId="49" fontId="5" fillId="0" borderId="6" xfId="0" quotePrefix="1" applyNumberFormat="1" applyFont="1" applyFill="1" applyBorder="1" applyAlignment="1">
      <alignment horizontal="center" vertical="center"/>
    </xf>
    <xf numFmtId="164" fontId="10" fillId="0" borderId="6" xfId="2" applyFont="1" applyBorder="1"/>
    <xf numFmtId="164" fontId="10" fillId="0" borderId="6" xfId="2" applyFont="1" applyBorder="1" applyAlignment="1">
      <alignment horizontal="center"/>
    </xf>
    <xf numFmtId="164" fontId="0" fillId="0" borderId="6" xfId="2" applyFont="1" applyBorder="1"/>
    <xf numFmtId="0" fontId="10" fillId="0" borderId="0" xfId="0" applyFont="1" applyAlignment="1"/>
    <xf numFmtId="0" fontId="10" fillId="0" borderId="0" xfId="0" applyFont="1" applyFill="1" applyBorder="1" applyAlignment="1"/>
    <xf numFmtId="165" fontId="4" fillId="0" borderId="6" xfId="0" quotePrefix="1" applyNumberFormat="1" applyFont="1" applyBorder="1" applyAlignment="1">
      <alignment horizontal="center" vertical="center"/>
    </xf>
    <xf numFmtId="164" fontId="10" fillId="0" borderId="0" xfId="2" applyFont="1" applyAlignment="1">
      <alignment horizontal="center" wrapText="1"/>
    </xf>
    <xf numFmtId="164" fontId="0" fillId="0" borderId="0" xfId="2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164" fontId="10" fillId="0" borderId="0" xfId="2" applyFont="1" applyAlignment="1">
      <alignment horizontal="left" wrapText="1"/>
    </xf>
    <xf numFmtId="164" fontId="10" fillId="0" borderId="0" xfId="2" applyFont="1" applyAlignment="1">
      <alignment horizontal="center"/>
    </xf>
    <xf numFmtId="164" fontId="0" fillId="0" borderId="0" xfId="2" applyFont="1" applyAlignment="1">
      <alignment horizontal="center"/>
    </xf>
    <xf numFmtId="164" fontId="0" fillId="0" borderId="0" xfId="2" applyFont="1" applyAlignment="1">
      <alignment horizontal="left" wrapText="1"/>
    </xf>
    <xf numFmtId="164" fontId="4" fillId="0" borderId="6" xfId="2" applyFont="1" applyBorder="1"/>
    <xf numFmtId="164" fontId="4" fillId="0" borderId="6" xfId="2" applyFont="1" applyFill="1" applyBorder="1"/>
    <xf numFmtId="0" fontId="2" fillId="0" borderId="0" xfId="0" applyFont="1" applyAlignment="1">
      <alignment wrapText="1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5" fillId="0" borderId="6" xfId="0" quotePrefix="1" applyFont="1" applyFill="1" applyBorder="1" applyAlignment="1">
      <alignment horizontal="left" vertical="center" wrapText="1"/>
    </xf>
    <xf numFmtId="49" fontId="4" fillId="0" borderId="6" xfId="0" quotePrefix="1" applyNumberFormat="1" applyFont="1" applyFill="1" applyBorder="1" applyAlignment="1">
      <alignment horizontal="center" vertical="center"/>
    </xf>
    <xf numFmtId="164" fontId="0" fillId="0" borderId="0" xfId="2" applyFont="1" applyAlignment="1"/>
    <xf numFmtId="164" fontId="10" fillId="0" borderId="0" xfId="2" applyFont="1" applyAlignment="1"/>
    <xf numFmtId="164" fontId="0" fillId="0" borderId="0" xfId="2" applyFont="1" applyFill="1"/>
    <xf numFmtId="164" fontId="0" fillId="0" borderId="0" xfId="2" applyFont="1" applyAlignment="1">
      <alignment wrapText="1"/>
    </xf>
    <xf numFmtId="164" fontId="10" fillId="0" borderId="0" xfId="2" applyFont="1" applyAlignment="1">
      <alignment wrapText="1"/>
    </xf>
    <xf numFmtId="164" fontId="2" fillId="0" borderId="0" xfId="2" applyFont="1" applyAlignment="1">
      <alignment wrapText="1"/>
    </xf>
    <xf numFmtId="0" fontId="10" fillId="0" borderId="0" xfId="0" applyFont="1"/>
    <xf numFmtId="164" fontId="2" fillId="0" borderId="0" xfId="2" applyFont="1" applyFill="1" applyAlignment="1"/>
    <xf numFmtId="164" fontId="10" fillId="0" borderId="6" xfId="2" applyFont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4" fillId="0" borderId="4" xfId="2" applyFont="1" applyBorder="1" applyAlignment="1">
      <alignment horizontal="center"/>
    </xf>
    <xf numFmtId="164" fontId="4" fillId="0" borderId="10" xfId="2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10" fillId="0" borderId="0" xfId="2" applyFont="1" applyAlignment="1">
      <alignment horizontal="center"/>
    </xf>
    <xf numFmtId="164" fontId="0" fillId="0" borderId="0" xfId="2" applyFont="1" applyAlignment="1">
      <alignment horizontal="center"/>
    </xf>
    <xf numFmtId="164" fontId="2" fillId="2" borderId="6" xfId="2" applyFont="1" applyFill="1" applyBorder="1" applyAlignment="1">
      <alignment horizontal="center"/>
    </xf>
    <xf numFmtId="164" fontId="10" fillId="0" borderId="0" xfId="2" applyFont="1" applyAlignment="1">
      <alignment horizontal="left" wrapText="1"/>
    </xf>
    <xf numFmtId="164" fontId="10" fillId="0" borderId="0" xfId="2" applyFont="1" applyAlignment="1">
      <alignment horizontal="center" wrapText="1"/>
    </xf>
    <xf numFmtId="164" fontId="0" fillId="0" borderId="0" xfId="2" applyFont="1" applyAlignment="1">
      <alignment horizontal="left" wrapText="1"/>
    </xf>
    <xf numFmtId="164" fontId="0" fillId="0" borderId="7" xfId="2" applyFont="1" applyBorder="1" applyAlignment="1">
      <alignment horizontal="center"/>
    </xf>
    <xf numFmtId="164" fontId="0" fillId="0" borderId="8" xfId="2" applyFont="1" applyBorder="1" applyAlignment="1">
      <alignment horizontal="center"/>
    </xf>
    <xf numFmtId="164" fontId="0" fillId="0" borderId="9" xfId="2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Normal" xfId="0" builtinId="0"/>
    <cellStyle name="Porcentagem" xfId="1" builtinId="5"/>
    <cellStyle name="Vírgula" xfId="2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1</xdr:col>
      <xdr:colOff>342900</xdr:colOff>
      <xdr:row>4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7625"/>
          <a:ext cx="6762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144851</xdr:colOff>
      <xdr:row>3</xdr:row>
      <xdr:rowOff>114300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602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0</xdr:row>
      <xdr:rowOff>0</xdr:rowOff>
    </xdr:from>
    <xdr:to>
      <xdr:col>1</xdr:col>
      <xdr:colOff>219076</xdr:colOff>
      <xdr:row>3</xdr:row>
      <xdr:rowOff>47406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0"/>
          <a:ext cx="666750" cy="628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workbookViewId="0">
      <selection activeCell="O18" sqref="O18"/>
    </sheetView>
  </sheetViews>
  <sheetFormatPr defaultRowHeight="12.75" x14ac:dyDescent="0.2"/>
  <cols>
    <col min="1" max="1" width="6" customWidth="1"/>
    <col min="2" max="2" width="8.5703125" customWidth="1"/>
    <col min="3" max="3" width="10.140625" customWidth="1"/>
    <col min="4" max="4" width="38.5703125" customWidth="1"/>
    <col min="5" max="5" width="5.7109375" style="2" customWidth="1"/>
    <col min="6" max="6" width="9" customWidth="1"/>
    <col min="7" max="7" width="12" customWidth="1"/>
    <col min="8" max="8" width="11.140625" customWidth="1"/>
    <col min="9" max="9" width="11.42578125" style="37" customWidth="1"/>
    <col min="10" max="10" width="11.5703125" bestFit="1" customWidth="1"/>
    <col min="11" max="11" width="11.28515625" bestFit="1" customWidth="1"/>
    <col min="12" max="12" width="11.28515625" style="3" bestFit="1" customWidth="1"/>
    <col min="13" max="13" width="11.28515625" bestFit="1" customWidth="1"/>
  </cols>
  <sheetData>
    <row r="1" spans="1:12" ht="8.25" customHeight="1" x14ac:dyDescent="0.2"/>
    <row r="2" spans="1:12" ht="20.25" x14ac:dyDescent="0.3">
      <c r="D2" s="111" t="s">
        <v>6</v>
      </c>
      <c r="E2" s="111"/>
      <c r="F2" s="111"/>
      <c r="G2" s="111"/>
      <c r="H2" s="111"/>
    </row>
    <row r="3" spans="1:12" x14ac:dyDescent="0.2">
      <c r="D3" s="112" t="s">
        <v>28</v>
      </c>
      <c r="E3" s="112"/>
      <c r="F3" s="112"/>
      <c r="G3" s="112"/>
      <c r="H3" s="112"/>
    </row>
    <row r="4" spans="1:12" x14ac:dyDescent="0.2">
      <c r="D4" s="2"/>
      <c r="F4" s="2"/>
      <c r="G4" s="2"/>
      <c r="H4" s="2"/>
    </row>
    <row r="5" spans="1:12" x14ac:dyDescent="0.2">
      <c r="A5" s="75" t="s">
        <v>268</v>
      </c>
      <c r="B5" s="58"/>
      <c r="C5" s="58"/>
      <c r="D5" s="58"/>
      <c r="E5" s="58"/>
      <c r="F5" s="58"/>
      <c r="G5" s="58"/>
      <c r="H5" s="57" t="s">
        <v>42</v>
      </c>
      <c r="I5" s="58"/>
    </row>
    <row r="6" spans="1:12" s="60" customFormat="1" x14ac:dyDescent="0.2">
      <c r="A6" s="60" t="s">
        <v>27</v>
      </c>
      <c r="B6" s="76" t="s">
        <v>68</v>
      </c>
      <c r="C6" s="61"/>
      <c r="D6" s="62"/>
      <c r="E6" s="62"/>
      <c r="F6" s="62"/>
      <c r="G6" s="62"/>
      <c r="H6" s="63" t="s">
        <v>41</v>
      </c>
      <c r="I6" s="62"/>
      <c r="L6" s="95"/>
    </row>
    <row r="7" spans="1:12" x14ac:dyDescent="0.2">
      <c r="D7" s="53"/>
      <c r="E7" s="53"/>
      <c r="F7" s="53"/>
      <c r="G7" s="53"/>
      <c r="H7" s="53"/>
    </row>
    <row r="8" spans="1:12" s="1" customFormat="1" x14ac:dyDescent="0.2">
      <c r="A8" s="19" t="s">
        <v>30</v>
      </c>
      <c r="B8" s="19" t="s">
        <v>31</v>
      </c>
      <c r="C8" s="19" t="s">
        <v>29</v>
      </c>
      <c r="D8" s="19" t="s">
        <v>1</v>
      </c>
      <c r="E8" s="19" t="s">
        <v>2</v>
      </c>
      <c r="F8" s="19" t="s">
        <v>3</v>
      </c>
      <c r="G8" s="19" t="s">
        <v>4</v>
      </c>
      <c r="H8" s="19" t="s">
        <v>5</v>
      </c>
      <c r="I8" s="38" t="s">
        <v>14</v>
      </c>
      <c r="L8" s="96"/>
    </row>
    <row r="9" spans="1:12" s="1" customFormat="1" x14ac:dyDescent="0.2">
      <c r="A9" s="34" t="s">
        <v>32</v>
      </c>
      <c r="B9" s="34"/>
      <c r="C9" s="34"/>
      <c r="D9" s="35" t="s">
        <v>39</v>
      </c>
      <c r="E9" s="21"/>
      <c r="F9" s="22"/>
      <c r="G9" s="36"/>
      <c r="H9" s="22"/>
      <c r="I9" s="67">
        <f>SUM(H10:H11)</f>
        <v>4730.1359999999995</v>
      </c>
      <c r="L9" s="96"/>
    </row>
    <row r="10" spans="1:12" s="1" customFormat="1" x14ac:dyDescent="0.2">
      <c r="A10" s="20" t="s">
        <v>11</v>
      </c>
      <c r="B10" s="20" t="s">
        <v>33</v>
      </c>
      <c r="C10" s="64" t="s">
        <v>69</v>
      </c>
      <c r="D10" s="32" t="s">
        <v>70</v>
      </c>
      <c r="E10" s="21" t="s">
        <v>25</v>
      </c>
      <c r="F10" s="22">
        <v>2.4</v>
      </c>
      <c r="G10" s="36">
        <v>186.19</v>
      </c>
      <c r="H10" s="22">
        <f>SUM(F10*G10)</f>
        <v>446.85599999999999</v>
      </c>
      <c r="I10" s="56"/>
      <c r="L10" s="96"/>
    </row>
    <row r="11" spans="1:12" s="1" customFormat="1" ht="56.25" x14ac:dyDescent="0.2">
      <c r="A11" s="20" t="s">
        <v>13</v>
      </c>
      <c r="B11" s="20" t="s">
        <v>33</v>
      </c>
      <c r="C11" s="64" t="s">
        <v>37</v>
      </c>
      <c r="D11" s="32" t="s">
        <v>40</v>
      </c>
      <c r="E11" s="21" t="s">
        <v>25</v>
      </c>
      <c r="F11" s="22">
        <v>12</v>
      </c>
      <c r="G11" s="36">
        <v>356.94</v>
      </c>
      <c r="H11" s="22">
        <f>SUM(F11*G11)</f>
        <v>4283.28</v>
      </c>
      <c r="I11" s="56"/>
      <c r="L11" s="96"/>
    </row>
    <row r="12" spans="1:12" s="1" customFormat="1" x14ac:dyDescent="0.2">
      <c r="A12" s="20"/>
      <c r="B12" s="20"/>
      <c r="C12" s="20"/>
      <c r="D12" s="32"/>
      <c r="E12" s="21"/>
      <c r="F12" s="22"/>
      <c r="G12" s="36"/>
      <c r="H12" s="22"/>
      <c r="I12" s="56"/>
      <c r="L12" s="96"/>
    </row>
    <row r="13" spans="1:12" s="1" customFormat="1" x14ac:dyDescent="0.2">
      <c r="A13" s="34" t="s">
        <v>43</v>
      </c>
      <c r="B13" s="34"/>
      <c r="C13" s="34"/>
      <c r="D13" s="35" t="s">
        <v>71</v>
      </c>
      <c r="E13" s="21"/>
      <c r="F13" s="22"/>
      <c r="G13" s="36"/>
      <c r="H13" s="22"/>
      <c r="I13" s="67">
        <f>SUM(H14:H24)</f>
        <v>16370.3667</v>
      </c>
      <c r="L13" s="96"/>
    </row>
    <row r="14" spans="1:12" s="1" customFormat="1" ht="22.5" x14ac:dyDescent="0.2">
      <c r="A14" s="20" t="s">
        <v>44</v>
      </c>
      <c r="B14" s="20" t="s">
        <v>33</v>
      </c>
      <c r="C14" s="64" t="s">
        <v>95</v>
      </c>
      <c r="D14" s="32" t="s">
        <v>96</v>
      </c>
      <c r="E14" s="21" t="s">
        <v>25</v>
      </c>
      <c r="F14" s="22">
        <v>138.36000000000001</v>
      </c>
      <c r="G14" s="36">
        <v>22.11</v>
      </c>
      <c r="H14" s="22">
        <f t="shared" ref="H14" si="0">SUM(F14*G14)</f>
        <v>3059.1396000000004</v>
      </c>
      <c r="I14" s="56"/>
      <c r="L14" s="96"/>
    </row>
    <row r="15" spans="1:12" s="1" customFormat="1" x14ac:dyDescent="0.2">
      <c r="A15" s="20" t="s">
        <v>47</v>
      </c>
      <c r="B15" s="20" t="s">
        <v>33</v>
      </c>
      <c r="C15" s="64" t="s">
        <v>97</v>
      </c>
      <c r="D15" s="32" t="s">
        <v>98</v>
      </c>
      <c r="E15" s="21" t="s">
        <v>25</v>
      </c>
      <c r="F15" s="22">
        <v>105.88</v>
      </c>
      <c r="G15" s="36">
        <v>39.479999999999997</v>
      </c>
      <c r="H15" s="22">
        <f t="shared" ref="H15:H24" si="1">SUM(F15*G15)</f>
        <v>4180.1423999999997</v>
      </c>
      <c r="I15" s="56"/>
      <c r="L15" s="96"/>
    </row>
    <row r="16" spans="1:12" s="1" customFormat="1" x14ac:dyDescent="0.2">
      <c r="A16" s="20" t="s">
        <v>105</v>
      </c>
      <c r="B16" s="20" t="s">
        <v>33</v>
      </c>
      <c r="C16" s="64" t="s">
        <v>103</v>
      </c>
      <c r="D16" s="32" t="s">
        <v>104</v>
      </c>
      <c r="E16" s="21" t="s">
        <v>45</v>
      </c>
      <c r="F16" s="22">
        <v>1.01</v>
      </c>
      <c r="G16" s="36">
        <v>47.39</v>
      </c>
      <c r="H16" s="22">
        <f t="shared" si="1"/>
        <v>47.863900000000001</v>
      </c>
      <c r="I16" s="56"/>
      <c r="L16" s="96"/>
    </row>
    <row r="17" spans="1:12" s="1" customFormat="1" ht="22.5" x14ac:dyDescent="0.2">
      <c r="A17" s="20" t="s">
        <v>107</v>
      </c>
      <c r="B17" s="20" t="s">
        <v>33</v>
      </c>
      <c r="C17" s="71" t="s">
        <v>108</v>
      </c>
      <c r="D17" s="69" t="s">
        <v>109</v>
      </c>
      <c r="E17" s="21" t="s">
        <v>25</v>
      </c>
      <c r="F17" s="22">
        <v>47.38</v>
      </c>
      <c r="G17" s="36">
        <v>20.54</v>
      </c>
      <c r="H17" s="22">
        <f t="shared" si="1"/>
        <v>973.18520000000001</v>
      </c>
      <c r="I17" s="56"/>
      <c r="L17" s="96"/>
    </row>
    <row r="18" spans="1:12" s="1" customFormat="1" ht="22.5" x14ac:dyDescent="0.2">
      <c r="A18" s="20" t="s">
        <v>113</v>
      </c>
      <c r="B18" s="20" t="s">
        <v>33</v>
      </c>
      <c r="C18" s="71" t="s">
        <v>111</v>
      </c>
      <c r="D18" s="69" t="s">
        <v>112</v>
      </c>
      <c r="E18" s="21" t="s">
        <v>25</v>
      </c>
      <c r="F18" s="22">
        <v>33.119999999999997</v>
      </c>
      <c r="G18" s="36">
        <v>12.63</v>
      </c>
      <c r="H18" s="22">
        <f t="shared" si="1"/>
        <v>418.30559999999997</v>
      </c>
      <c r="I18" s="56"/>
      <c r="L18" s="96"/>
    </row>
    <row r="19" spans="1:12" s="1" customFormat="1" x14ac:dyDescent="0.2">
      <c r="A19" s="20" t="s">
        <v>118</v>
      </c>
      <c r="B19" s="20" t="s">
        <v>33</v>
      </c>
      <c r="C19" s="71" t="s">
        <v>117</v>
      </c>
      <c r="D19" s="69" t="s">
        <v>119</v>
      </c>
      <c r="E19" s="21" t="s">
        <v>2</v>
      </c>
      <c r="F19" s="22">
        <v>4</v>
      </c>
      <c r="G19" s="36">
        <v>16.41</v>
      </c>
      <c r="H19" s="22">
        <f t="shared" si="1"/>
        <v>65.64</v>
      </c>
      <c r="I19" s="56"/>
      <c r="L19" s="96"/>
    </row>
    <row r="20" spans="1:12" s="1" customFormat="1" x14ac:dyDescent="0.2">
      <c r="A20" s="20" t="s">
        <v>122</v>
      </c>
      <c r="B20" s="20" t="s">
        <v>33</v>
      </c>
      <c r="C20" s="64" t="s">
        <v>120</v>
      </c>
      <c r="D20" s="32" t="s">
        <v>121</v>
      </c>
      <c r="E20" s="21" t="s">
        <v>46</v>
      </c>
      <c r="F20" s="22">
        <v>195.5</v>
      </c>
      <c r="G20" s="36">
        <v>1.83</v>
      </c>
      <c r="H20" s="22">
        <f t="shared" si="1"/>
        <v>357.76499999999999</v>
      </c>
      <c r="I20" s="56"/>
      <c r="L20" s="96"/>
    </row>
    <row r="21" spans="1:12" s="81" customFormat="1" ht="22.5" x14ac:dyDescent="0.2">
      <c r="A21" s="20" t="s">
        <v>124</v>
      </c>
      <c r="B21" s="20" t="s">
        <v>33</v>
      </c>
      <c r="C21" s="64" t="s">
        <v>125</v>
      </c>
      <c r="D21" s="32" t="s">
        <v>126</v>
      </c>
      <c r="E21" s="21" t="s">
        <v>25</v>
      </c>
      <c r="F21" s="22">
        <v>161.16999999999999</v>
      </c>
      <c r="G21" s="36">
        <v>23.21</v>
      </c>
      <c r="H21" s="22">
        <f t="shared" si="1"/>
        <v>3740.7556999999997</v>
      </c>
      <c r="I21" s="56"/>
      <c r="L21" s="97"/>
    </row>
    <row r="22" spans="1:12" s="1" customFormat="1" ht="22.5" x14ac:dyDescent="0.2">
      <c r="A22" s="20" t="s">
        <v>128</v>
      </c>
      <c r="B22" s="20" t="s">
        <v>33</v>
      </c>
      <c r="C22" s="70" t="s">
        <v>129</v>
      </c>
      <c r="D22" s="69" t="s">
        <v>130</v>
      </c>
      <c r="E22" s="21" t="s">
        <v>25</v>
      </c>
      <c r="F22" s="22">
        <v>161.16999999999999</v>
      </c>
      <c r="G22" s="36">
        <v>6.05</v>
      </c>
      <c r="H22" s="22">
        <f t="shared" si="1"/>
        <v>975.07849999999985</v>
      </c>
      <c r="I22" s="56"/>
      <c r="L22" s="96"/>
    </row>
    <row r="23" spans="1:12" s="1" customFormat="1" x14ac:dyDescent="0.2">
      <c r="A23" s="20" t="s">
        <v>138</v>
      </c>
      <c r="B23" s="20" t="s">
        <v>33</v>
      </c>
      <c r="C23" s="70" t="s">
        <v>197</v>
      </c>
      <c r="D23" s="69" t="s">
        <v>194</v>
      </c>
      <c r="E23" s="21" t="s">
        <v>25</v>
      </c>
      <c r="F23" s="22">
        <v>109.48</v>
      </c>
      <c r="G23" s="36">
        <v>7.89</v>
      </c>
      <c r="H23" s="22">
        <f t="shared" si="1"/>
        <v>863.79719999999998</v>
      </c>
      <c r="I23" s="56"/>
      <c r="L23" s="96"/>
    </row>
    <row r="24" spans="1:12" s="1" customFormat="1" ht="45" x14ac:dyDescent="0.2">
      <c r="A24" s="20" t="s">
        <v>196</v>
      </c>
      <c r="B24" s="20" t="s">
        <v>33</v>
      </c>
      <c r="C24" s="70" t="s">
        <v>136</v>
      </c>
      <c r="D24" s="69" t="s">
        <v>137</v>
      </c>
      <c r="E24" s="21" t="s">
        <v>45</v>
      </c>
      <c r="F24" s="22">
        <v>30.22</v>
      </c>
      <c r="G24" s="36">
        <v>55.88</v>
      </c>
      <c r="H24" s="22">
        <f t="shared" si="1"/>
        <v>1688.6936000000001</v>
      </c>
      <c r="I24" s="56"/>
      <c r="L24" s="96"/>
    </row>
    <row r="25" spans="1:12" s="1" customFormat="1" x14ac:dyDescent="0.2">
      <c r="A25" s="20"/>
      <c r="B25" s="20"/>
      <c r="C25" s="64"/>
      <c r="D25" s="32"/>
      <c r="E25" s="21"/>
      <c r="F25" s="22"/>
      <c r="G25" s="36"/>
      <c r="H25" s="22"/>
      <c r="I25" s="56"/>
      <c r="L25" s="96"/>
    </row>
    <row r="26" spans="1:12" s="1" customFormat="1" x14ac:dyDescent="0.2">
      <c r="A26" s="34" t="s">
        <v>50</v>
      </c>
      <c r="B26" s="34"/>
      <c r="C26" s="34"/>
      <c r="D26" s="35" t="s">
        <v>134</v>
      </c>
      <c r="E26" s="21"/>
      <c r="F26" s="22"/>
      <c r="G26" s="36"/>
      <c r="H26" s="22"/>
      <c r="I26" s="67">
        <f>SUM(H27)</f>
        <v>471.89799999999997</v>
      </c>
      <c r="L26" s="96"/>
    </row>
    <row r="27" spans="1:12" s="81" customFormat="1" ht="56.25" x14ac:dyDescent="0.2">
      <c r="A27" s="20" t="s">
        <v>49</v>
      </c>
      <c r="B27" s="20" t="s">
        <v>33</v>
      </c>
      <c r="C27" s="64" t="s">
        <v>131</v>
      </c>
      <c r="D27" s="32" t="s">
        <v>132</v>
      </c>
      <c r="E27" s="21" t="s">
        <v>25</v>
      </c>
      <c r="F27" s="22">
        <v>10.36</v>
      </c>
      <c r="G27" s="36">
        <v>45.55</v>
      </c>
      <c r="H27" s="22">
        <f t="shared" ref="H27:H72" si="2">SUM(F27*G27)</f>
        <v>471.89799999999997</v>
      </c>
      <c r="I27" s="56"/>
      <c r="L27" s="97"/>
    </row>
    <row r="28" spans="1:12" s="1" customFormat="1" x14ac:dyDescent="0.2">
      <c r="A28" s="20"/>
      <c r="B28" s="20"/>
      <c r="C28" s="68"/>
      <c r="D28" s="69"/>
      <c r="E28" s="21"/>
      <c r="F28" s="22"/>
      <c r="G28" s="36"/>
      <c r="H28" s="22"/>
      <c r="I28" s="56"/>
      <c r="L28" s="96"/>
    </row>
    <row r="29" spans="1:12" s="88" customFormat="1" x14ac:dyDescent="0.2">
      <c r="A29" s="34" t="s">
        <v>55</v>
      </c>
      <c r="B29" s="34"/>
      <c r="C29" s="89"/>
      <c r="D29" s="90" t="s">
        <v>147</v>
      </c>
      <c r="E29" s="19"/>
      <c r="F29" s="86"/>
      <c r="G29" s="87"/>
      <c r="H29" s="86"/>
      <c r="I29" s="67">
        <f>SUM(H30:H38)</f>
        <v>20352.594799999999</v>
      </c>
      <c r="L29" s="98"/>
    </row>
    <row r="30" spans="1:12" s="1" customFormat="1" ht="33.75" x14ac:dyDescent="0.2">
      <c r="A30" s="20" t="s">
        <v>56</v>
      </c>
      <c r="B30" s="20" t="s">
        <v>33</v>
      </c>
      <c r="C30" s="71" t="s">
        <v>148</v>
      </c>
      <c r="D30" s="69" t="s">
        <v>149</v>
      </c>
      <c r="E30" s="21" t="s">
        <v>2</v>
      </c>
      <c r="F30" s="22">
        <v>1</v>
      </c>
      <c r="G30" s="36">
        <v>243.12</v>
      </c>
      <c r="H30" s="22">
        <f t="shared" si="2"/>
        <v>243.12</v>
      </c>
      <c r="I30" s="56"/>
      <c r="L30" s="96"/>
    </row>
    <row r="31" spans="1:12" s="1" customFormat="1" ht="33.75" x14ac:dyDescent="0.2">
      <c r="A31" s="20" t="s">
        <v>57</v>
      </c>
      <c r="B31" s="20" t="s">
        <v>33</v>
      </c>
      <c r="C31" s="71" t="s">
        <v>150</v>
      </c>
      <c r="D31" s="69" t="s">
        <v>151</v>
      </c>
      <c r="E31" s="21" t="s">
        <v>2</v>
      </c>
      <c r="F31" s="22">
        <v>9</v>
      </c>
      <c r="G31" s="36">
        <v>243.12</v>
      </c>
      <c r="H31" s="22">
        <f t="shared" si="2"/>
        <v>2188.08</v>
      </c>
      <c r="I31" s="56"/>
      <c r="L31" s="96"/>
    </row>
    <row r="32" spans="1:12" s="81" customFormat="1" ht="33.75" x14ac:dyDescent="0.2">
      <c r="A32" s="20" t="s">
        <v>159</v>
      </c>
      <c r="B32" s="20" t="s">
        <v>33</v>
      </c>
      <c r="C32" s="64" t="s">
        <v>152</v>
      </c>
      <c r="D32" s="32" t="s">
        <v>153</v>
      </c>
      <c r="E32" s="21" t="s">
        <v>2</v>
      </c>
      <c r="F32" s="22">
        <v>1</v>
      </c>
      <c r="G32" s="36">
        <v>243.12</v>
      </c>
      <c r="H32" s="22">
        <f t="shared" si="2"/>
        <v>243.12</v>
      </c>
      <c r="I32" s="56"/>
      <c r="L32" s="97"/>
    </row>
    <row r="33" spans="1:12" s="81" customFormat="1" ht="56.25" x14ac:dyDescent="0.2">
      <c r="A33" s="20" t="s">
        <v>160</v>
      </c>
      <c r="B33" s="20" t="s">
        <v>33</v>
      </c>
      <c r="C33" s="64" t="s">
        <v>154</v>
      </c>
      <c r="D33" s="32" t="s">
        <v>266</v>
      </c>
      <c r="E33" s="21" t="s">
        <v>2</v>
      </c>
      <c r="F33" s="22">
        <v>1</v>
      </c>
      <c r="G33" s="36">
        <v>798.63</v>
      </c>
      <c r="H33" s="22">
        <f t="shared" si="2"/>
        <v>798.63</v>
      </c>
      <c r="I33" s="56"/>
      <c r="L33" s="97"/>
    </row>
    <row r="34" spans="1:12" s="81" customFormat="1" ht="56.25" x14ac:dyDescent="0.2">
      <c r="A34" s="20" t="s">
        <v>161</v>
      </c>
      <c r="B34" s="20" t="s">
        <v>33</v>
      </c>
      <c r="C34" s="64" t="s">
        <v>155</v>
      </c>
      <c r="D34" s="32" t="s">
        <v>156</v>
      </c>
      <c r="E34" s="21" t="s">
        <v>2</v>
      </c>
      <c r="F34" s="22">
        <v>8</v>
      </c>
      <c r="G34" s="36">
        <v>830.78</v>
      </c>
      <c r="H34" s="22">
        <f t="shared" si="2"/>
        <v>6646.24</v>
      </c>
      <c r="I34" s="56"/>
      <c r="L34" s="97"/>
    </row>
    <row r="35" spans="1:12" s="81" customFormat="1" ht="56.25" x14ac:dyDescent="0.2">
      <c r="A35" s="20" t="s">
        <v>162</v>
      </c>
      <c r="B35" s="20" t="s">
        <v>33</v>
      </c>
      <c r="C35" s="64" t="s">
        <v>157</v>
      </c>
      <c r="D35" s="32" t="s">
        <v>158</v>
      </c>
      <c r="E35" s="21" t="s">
        <v>2</v>
      </c>
      <c r="F35" s="22">
        <v>1</v>
      </c>
      <c r="G35" s="36">
        <v>864.73</v>
      </c>
      <c r="H35" s="22">
        <f t="shared" si="2"/>
        <v>864.73</v>
      </c>
      <c r="I35" s="56"/>
      <c r="L35" s="97"/>
    </row>
    <row r="36" spans="1:12" s="81" customFormat="1" ht="45" x14ac:dyDescent="0.2">
      <c r="A36" s="20" t="s">
        <v>165</v>
      </c>
      <c r="B36" s="20" t="s">
        <v>33</v>
      </c>
      <c r="C36" s="64" t="s">
        <v>163</v>
      </c>
      <c r="D36" s="32" t="s">
        <v>164</v>
      </c>
      <c r="E36" s="21" t="s">
        <v>25</v>
      </c>
      <c r="F36" s="22">
        <v>16.2</v>
      </c>
      <c r="G36" s="36">
        <v>411.13</v>
      </c>
      <c r="H36" s="22">
        <f t="shared" si="2"/>
        <v>6660.3059999999996</v>
      </c>
      <c r="I36" s="56"/>
      <c r="L36" s="97"/>
    </row>
    <row r="37" spans="1:12" s="81" customFormat="1" ht="33.75" x14ac:dyDescent="0.2">
      <c r="A37" s="20" t="s">
        <v>167</v>
      </c>
      <c r="B37" s="20" t="s">
        <v>33</v>
      </c>
      <c r="C37" s="64" t="s">
        <v>168</v>
      </c>
      <c r="D37" s="32" t="s">
        <v>169</v>
      </c>
      <c r="E37" s="21" t="s">
        <v>25</v>
      </c>
      <c r="F37" s="22">
        <v>1.76</v>
      </c>
      <c r="G37" s="36">
        <v>443.49</v>
      </c>
      <c r="H37" s="22">
        <f t="shared" si="2"/>
        <v>780.54240000000004</v>
      </c>
      <c r="I37" s="56"/>
      <c r="L37" s="97"/>
    </row>
    <row r="38" spans="1:12" s="81" customFormat="1" ht="14.25" customHeight="1" x14ac:dyDescent="0.2">
      <c r="A38" s="20" t="s">
        <v>170</v>
      </c>
      <c r="B38" s="20" t="s">
        <v>33</v>
      </c>
      <c r="C38" s="64" t="s">
        <v>171</v>
      </c>
      <c r="D38" s="32" t="s">
        <v>172</v>
      </c>
      <c r="E38" s="21" t="s">
        <v>25</v>
      </c>
      <c r="F38" s="22">
        <v>17.96</v>
      </c>
      <c r="G38" s="36">
        <v>107.34</v>
      </c>
      <c r="H38" s="22">
        <f t="shared" si="2"/>
        <v>1927.8264000000001</v>
      </c>
      <c r="I38" s="56"/>
      <c r="L38" s="97"/>
    </row>
    <row r="39" spans="1:12" s="81" customFormat="1" x14ac:dyDescent="0.2">
      <c r="A39" s="20"/>
      <c r="B39" s="20"/>
      <c r="C39" s="64"/>
      <c r="D39" s="32"/>
      <c r="E39" s="21"/>
      <c r="F39" s="22"/>
      <c r="G39" s="36"/>
      <c r="H39" s="22"/>
      <c r="I39" s="56"/>
      <c r="L39" s="97"/>
    </row>
    <row r="40" spans="1:12" s="88" customFormat="1" x14ac:dyDescent="0.2">
      <c r="A40" s="34" t="s">
        <v>58</v>
      </c>
      <c r="B40" s="34"/>
      <c r="C40" s="77"/>
      <c r="D40" s="35" t="s">
        <v>175</v>
      </c>
      <c r="E40" s="19"/>
      <c r="F40" s="86"/>
      <c r="G40" s="87"/>
      <c r="H40" s="86"/>
      <c r="I40" s="67">
        <f>SUM(H41:H43)</f>
        <v>48903.711699999993</v>
      </c>
      <c r="L40" s="98"/>
    </row>
    <row r="41" spans="1:12" s="81" customFormat="1" ht="56.25" x14ac:dyDescent="0.2">
      <c r="A41" s="20" t="s">
        <v>60</v>
      </c>
      <c r="B41" s="20" t="s">
        <v>33</v>
      </c>
      <c r="C41" s="64" t="s">
        <v>176</v>
      </c>
      <c r="D41" s="32" t="s">
        <v>177</v>
      </c>
      <c r="E41" s="21" t="s">
        <v>25</v>
      </c>
      <c r="F41" s="22">
        <v>161.16999999999999</v>
      </c>
      <c r="G41" s="36">
        <v>179.32</v>
      </c>
      <c r="H41" s="22">
        <f t="shared" si="2"/>
        <v>28901.004399999998</v>
      </c>
      <c r="I41" s="56"/>
      <c r="L41" s="97"/>
    </row>
    <row r="42" spans="1:12" s="81" customFormat="1" ht="45" x14ac:dyDescent="0.2">
      <c r="A42" s="20" t="s">
        <v>61</v>
      </c>
      <c r="B42" s="20" t="s">
        <v>33</v>
      </c>
      <c r="C42" s="64" t="s">
        <v>178</v>
      </c>
      <c r="D42" s="32" t="s">
        <v>179</v>
      </c>
      <c r="E42" s="21" t="s">
        <v>25</v>
      </c>
      <c r="F42" s="22">
        <v>161.16999999999999</v>
      </c>
      <c r="G42" s="36">
        <v>122.39</v>
      </c>
      <c r="H42" s="22">
        <f t="shared" si="2"/>
        <v>19725.596299999997</v>
      </c>
      <c r="I42" s="56"/>
      <c r="L42" s="97"/>
    </row>
    <row r="43" spans="1:12" s="81" customFormat="1" x14ac:dyDescent="0.2">
      <c r="A43" s="20" t="s">
        <v>62</v>
      </c>
      <c r="B43" s="20" t="s">
        <v>33</v>
      </c>
      <c r="C43" s="64" t="s">
        <v>181</v>
      </c>
      <c r="D43" s="32" t="s">
        <v>182</v>
      </c>
      <c r="E43" s="21" t="s">
        <v>46</v>
      </c>
      <c r="F43" s="22">
        <v>9.0500000000000007</v>
      </c>
      <c r="G43" s="36">
        <v>30.62</v>
      </c>
      <c r="H43" s="22">
        <f t="shared" si="2"/>
        <v>277.11100000000005</v>
      </c>
      <c r="I43" s="56"/>
      <c r="L43" s="97"/>
    </row>
    <row r="44" spans="1:12" s="81" customFormat="1" x14ac:dyDescent="0.2">
      <c r="A44" s="20"/>
      <c r="B44" s="20"/>
      <c r="C44" s="64"/>
      <c r="D44" s="32"/>
      <c r="E44" s="21"/>
      <c r="F44" s="22"/>
      <c r="G44" s="36"/>
      <c r="H44" s="22"/>
      <c r="I44" s="56"/>
      <c r="L44" s="97"/>
    </row>
    <row r="45" spans="1:12" s="88" customFormat="1" x14ac:dyDescent="0.2">
      <c r="A45" s="34" t="s">
        <v>63</v>
      </c>
      <c r="B45" s="34"/>
      <c r="C45" s="77"/>
      <c r="D45" s="35" t="s">
        <v>184</v>
      </c>
      <c r="E45" s="19"/>
      <c r="F45" s="86"/>
      <c r="G45" s="87"/>
      <c r="H45" s="86"/>
      <c r="I45" s="67">
        <f>SUM(H46)</f>
        <v>4805.2428</v>
      </c>
      <c r="L45" s="98"/>
    </row>
    <row r="46" spans="1:12" s="81" customFormat="1" x14ac:dyDescent="0.2">
      <c r="A46" s="20" t="s">
        <v>185</v>
      </c>
      <c r="B46" s="20" t="s">
        <v>33</v>
      </c>
      <c r="C46" s="64" t="s">
        <v>187</v>
      </c>
      <c r="D46" s="32" t="s">
        <v>186</v>
      </c>
      <c r="E46" s="21" t="s">
        <v>25</v>
      </c>
      <c r="F46" s="22">
        <v>138.36000000000001</v>
      </c>
      <c r="G46" s="36">
        <v>34.729999999999997</v>
      </c>
      <c r="H46" s="22">
        <f t="shared" si="2"/>
        <v>4805.2428</v>
      </c>
      <c r="I46" s="56"/>
      <c r="L46" s="97"/>
    </row>
    <row r="47" spans="1:12" s="81" customFormat="1" x14ac:dyDescent="0.2">
      <c r="A47" s="20"/>
      <c r="B47" s="20"/>
      <c r="C47" s="64"/>
      <c r="D47" s="32"/>
      <c r="E47" s="21"/>
      <c r="F47" s="22"/>
      <c r="G47" s="36"/>
      <c r="H47" s="22"/>
      <c r="I47" s="56"/>
      <c r="L47" s="97"/>
    </row>
    <row r="48" spans="1:12" s="88" customFormat="1" x14ac:dyDescent="0.2">
      <c r="A48" s="34" t="s">
        <v>190</v>
      </c>
      <c r="B48" s="34"/>
      <c r="C48" s="77"/>
      <c r="D48" s="35" t="s">
        <v>189</v>
      </c>
      <c r="E48" s="19"/>
      <c r="F48" s="86"/>
      <c r="G48" s="87"/>
      <c r="H48" s="86"/>
      <c r="I48" s="67">
        <f>SUM(H49:H52)</f>
        <v>12052.446400000001</v>
      </c>
      <c r="L48" s="98"/>
    </row>
    <row r="49" spans="1:12" s="1" customFormat="1" ht="22.5" x14ac:dyDescent="0.2">
      <c r="A49" s="20" t="s">
        <v>191</v>
      </c>
      <c r="B49" s="20" t="s">
        <v>33</v>
      </c>
      <c r="C49" s="71" t="s">
        <v>192</v>
      </c>
      <c r="D49" s="69" t="s">
        <v>193</v>
      </c>
      <c r="E49" s="21" t="s">
        <v>25</v>
      </c>
      <c r="F49" s="22">
        <v>198.32</v>
      </c>
      <c r="G49" s="36">
        <v>5.47</v>
      </c>
      <c r="H49" s="22">
        <f t="shared" si="2"/>
        <v>1084.8103999999998</v>
      </c>
      <c r="I49" s="56"/>
      <c r="L49" s="96"/>
    </row>
    <row r="50" spans="1:12" s="1" customFormat="1" ht="45" x14ac:dyDescent="0.2">
      <c r="A50" s="20" t="s">
        <v>201</v>
      </c>
      <c r="B50" s="20" t="s">
        <v>33</v>
      </c>
      <c r="C50" s="71" t="s">
        <v>202</v>
      </c>
      <c r="D50" s="69" t="s">
        <v>203</v>
      </c>
      <c r="E50" s="21" t="s">
        <v>25</v>
      </c>
      <c r="F50" s="22">
        <v>37.76</v>
      </c>
      <c r="G50" s="36">
        <v>64.61</v>
      </c>
      <c r="H50" s="22">
        <f t="shared" si="2"/>
        <v>2439.6735999999996</v>
      </c>
      <c r="I50" s="56"/>
      <c r="L50" s="96"/>
    </row>
    <row r="51" spans="1:12" s="1" customFormat="1" ht="33.75" x14ac:dyDescent="0.2">
      <c r="A51" s="20" t="s">
        <v>204</v>
      </c>
      <c r="B51" s="20" t="s">
        <v>33</v>
      </c>
      <c r="C51" s="71" t="s">
        <v>205</v>
      </c>
      <c r="D51" s="69" t="s">
        <v>206</v>
      </c>
      <c r="E51" s="21" t="s">
        <v>25</v>
      </c>
      <c r="F51" s="22">
        <v>37.76</v>
      </c>
      <c r="G51" s="36">
        <v>27.23</v>
      </c>
      <c r="H51" s="22">
        <f t="shared" si="2"/>
        <v>1028.2048</v>
      </c>
      <c r="I51" s="56"/>
      <c r="L51" s="96"/>
    </row>
    <row r="52" spans="1:12" s="1" customFormat="1" ht="33.75" x14ac:dyDescent="0.2">
      <c r="A52" s="20" t="s">
        <v>207</v>
      </c>
      <c r="B52" s="20" t="s">
        <v>33</v>
      </c>
      <c r="C52" s="71" t="s">
        <v>210</v>
      </c>
      <c r="D52" s="91" t="s">
        <v>48</v>
      </c>
      <c r="E52" s="21" t="s">
        <v>25</v>
      </c>
      <c r="F52" s="22">
        <v>160.56</v>
      </c>
      <c r="G52" s="36">
        <v>46.71</v>
      </c>
      <c r="H52" s="22">
        <f t="shared" si="2"/>
        <v>7499.7575999999999</v>
      </c>
      <c r="I52" s="56"/>
      <c r="L52" s="96"/>
    </row>
    <row r="53" spans="1:12" s="1" customFormat="1" x14ac:dyDescent="0.2">
      <c r="A53" s="20"/>
      <c r="B53" s="20"/>
      <c r="C53" s="71"/>
      <c r="D53" s="69"/>
      <c r="E53" s="21"/>
      <c r="F53" s="22"/>
      <c r="G53" s="36"/>
      <c r="H53" s="22"/>
      <c r="I53" s="56"/>
      <c r="L53" s="96"/>
    </row>
    <row r="54" spans="1:12" s="88" customFormat="1" x14ac:dyDescent="0.2">
      <c r="A54" s="34" t="s">
        <v>213</v>
      </c>
      <c r="B54" s="34"/>
      <c r="C54" s="92"/>
      <c r="D54" s="90" t="s">
        <v>214</v>
      </c>
      <c r="E54" s="19"/>
      <c r="F54" s="86"/>
      <c r="G54" s="87"/>
      <c r="H54" s="22"/>
      <c r="I54" s="67">
        <f>SUM(H55:H59)</f>
        <v>21198.425600000002</v>
      </c>
      <c r="L54" s="98"/>
    </row>
    <row r="55" spans="1:12" s="1" customFormat="1" ht="22.5" x14ac:dyDescent="0.2">
      <c r="A55" s="20" t="s">
        <v>215</v>
      </c>
      <c r="B55" s="20" t="s">
        <v>33</v>
      </c>
      <c r="C55" s="71" t="s">
        <v>216</v>
      </c>
      <c r="D55" s="69" t="s">
        <v>217</v>
      </c>
      <c r="E55" s="21" t="s">
        <v>25</v>
      </c>
      <c r="F55" s="22">
        <v>138.36000000000001</v>
      </c>
      <c r="G55" s="36">
        <v>38.07</v>
      </c>
      <c r="H55" s="22">
        <f t="shared" si="2"/>
        <v>5267.3652000000002</v>
      </c>
      <c r="I55" s="56"/>
      <c r="L55" s="96"/>
    </row>
    <row r="56" spans="1:12" s="1" customFormat="1" ht="33.75" x14ac:dyDescent="0.2">
      <c r="A56" s="20" t="s">
        <v>218</v>
      </c>
      <c r="B56" s="20" t="s">
        <v>33</v>
      </c>
      <c r="C56" s="71" t="s">
        <v>219</v>
      </c>
      <c r="D56" s="69" t="s">
        <v>220</v>
      </c>
      <c r="E56" s="21" t="s">
        <v>25</v>
      </c>
      <c r="F56" s="22">
        <v>138.36000000000001</v>
      </c>
      <c r="G56" s="36">
        <v>18.93</v>
      </c>
      <c r="H56" s="22">
        <f t="shared" si="2"/>
        <v>2619.1548000000003</v>
      </c>
      <c r="I56" s="56"/>
      <c r="L56" s="96"/>
    </row>
    <row r="57" spans="1:12" s="1" customFormat="1" ht="45" x14ac:dyDescent="0.2">
      <c r="A57" s="20" t="s">
        <v>221</v>
      </c>
      <c r="B57" s="20" t="s">
        <v>33</v>
      </c>
      <c r="C57" s="71" t="s">
        <v>222</v>
      </c>
      <c r="D57" s="69" t="s">
        <v>223</v>
      </c>
      <c r="E57" s="21" t="s">
        <v>25</v>
      </c>
      <c r="F57" s="22">
        <v>138.36000000000001</v>
      </c>
      <c r="G57" s="36">
        <v>70.760000000000005</v>
      </c>
      <c r="H57" s="22">
        <f t="shared" si="2"/>
        <v>9790.3536000000022</v>
      </c>
      <c r="I57" s="56"/>
      <c r="L57" s="96"/>
    </row>
    <row r="58" spans="1:12" s="1" customFormat="1" ht="33.75" x14ac:dyDescent="0.2">
      <c r="A58" s="20" t="s">
        <v>225</v>
      </c>
      <c r="B58" s="20" t="s">
        <v>33</v>
      </c>
      <c r="C58" s="71" t="s">
        <v>224</v>
      </c>
      <c r="D58" s="69" t="s">
        <v>226</v>
      </c>
      <c r="E58" s="21" t="s">
        <v>46</v>
      </c>
      <c r="F58" s="22">
        <v>195.5</v>
      </c>
      <c r="G58" s="36">
        <v>12.19</v>
      </c>
      <c r="H58" s="22">
        <f t="shared" si="2"/>
        <v>2383.145</v>
      </c>
      <c r="I58" s="56"/>
      <c r="L58" s="96"/>
    </row>
    <row r="59" spans="1:12" s="1" customFormat="1" x14ac:dyDescent="0.2">
      <c r="A59" s="20" t="s">
        <v>230</v>
      </c>
      <c r="B59" s="20" t="s">
        <v>33</v>
      </c>
      <c r="C59" s="71" t="s">
        <v>229</v>
      </c>
      <c r="D59" s="91" t="s">
        <v>231</v>
      </c>
      <c r="E59" s="21" t="s">
        <v>46</v>
      </c>
      <c r="F59" s="22">
        <v>15.7</v>
      </c>
      <c r="G59" s="36">
        <v>72.510000000000005</v>
      </c>
      <c r="H59" s="22">
        <f t="shared" si="2"/>
        <v>1138.4069999999999</v>
      </c>
      <c r="I59" s="56"/>
      <c r="L59" s="96"/>
    </row>
    <row r="60" spans="1:12" s="1" customFormat="1" x14ac:dyDescent="0.2">
      <c r="A60" s="20"/>
      <c r="B60" s="20"/>
      <c r="C60" s="71"/>
      <c r="D60" s="69"/>
      <c r="E60" s="21"/>
      <c r="F60" s="22"/>
      <c r="G60" s="36"/>
      <c r="H60" s="22"/>
      <c r="I60" s="56"/>
      <c r="L60" s="96"/>
    </row>
    <row r="61" spans="1:12" s="88" customFormat="1" x14ac:dyDescent="0.2">
      <c r="A61" s="34" t="s">
        <v>228</v>
      </c>
      <c r="B61" s="34"/>
      <c r="C61" s="92"/>
      <c r="D61" s="90" t="s">
        <v>232</v>
      </c>
      <c r="E61" s="19"/>
      <c r="F61" s="86"/>
      <c r="G61" s="87"/>
      <c r="H61" s="86"/>
      <c r="I61" s="67">
        <f>SUM(H62:H68)</f>
        <v>2048.4300000000003</v>
      </c>
      <c r="L61" s="98"/>
    </row>
    <row r="62" spans="1:12" s="1" customFormat="1" ht="22.5" x14ac:dyDescent="0.2">
      <c r="A62" s="20" t="s">
        <v>234</v>
      </c>
      <c r="B62" s="20" t="s">
        <v>33</v>
      </c>
      <c r="C62" s="71" t="s">
        <v>233</v>
      </c>
      <c r="D62" s="69" t="s">
        <v>235</v>
      </c>
      <c r="E62" s="21" t="s">
        <v>236</v>
      </c>
      <c r="F62" s="22">
        <v>6</v>
      </c>
      <c r="G62" s="36">
        <v>76.22</v>
      </c>
      <c r="H62" s="22">
        <f t="shared" si="2"/>
        <v>457.32</v>
      </c>
      <c r="I62" s="56"/>
      <c r="L62" s="96"/>
    </row>
    <row r="63" spans="1:12" s="1" customFormat="1" x14ac:dyDescent="0.2">
      <c r="A63" s="20" t="s">
        <v>237</v>
      </c>
      <c r="B63" s="20" t="s">
        <v>33</v>
      </c>
      <c r="C63" s="71" t="s">
        <v>238</v>
      </c>
      <c r="D63" s="69" t="s">
        <v>239</v>
      </c>
      <c r="E63" s="21" t="s">
        <v>236</v>
      </c>
      <c r="F63" s="22">
        <v>2</v>
      </c>
      <c r="G63" s="36">
        <v>92.18</v>
      </c>
      <c r="H63" s="22">
        <f t="shared" si="2"/>
        <v>184.36</v>
      </c>
      <c r="I63" s="56"/>
      <c r="L63" s="96"/>
    </row>
    <row r="64" spans="1:12" s="1" customFormat="1" ht="22.5" x14ac:dyDescent="0.2">
      <c r="A64" s="20" t="s">
        <v>240</v>
      </c>
      <c r="B64" s="20" t="s">
        <v>33</v>
      </c>
      <c r="C64" s="71" t="s">
        <v>241</v>
      </c>
      <c r="D64" s="69" t="s">
        <v>242</v>
      </c>
      <c r="E64" s="21" t="s">
        <v>236</v>
      </c>
      <c r="F64" s="22">
        <v>2</v>
      </c>
      <c r="G64" s="36">
        <v>72.349999999999994</v>
      </c>
      <c r="H64" s="22">
        <f t="shared" si="2"/>
        <v>144.69999999999999</v>
      </c>
      <c r="I64" s="56"/>
      <c r="L64" s="96"/>
    </row>
    <row r="65" spans="1:12" s="1" customFormat="1" ht="22.5" x14ac:dyDescent="0.2">
      <c r="A65" s="20" t="s">
        <v>243</v>
      </c>
      <c r="B65" s="20" t="s">
        <v>33</v>
      </c>
      <c r="C65" s="71" t="s">
        <v>244</v>
      </c>
      <c r="D65" s="69" t="s">
        <v>245</v>
      </c>
      <c r="E65" s="21" t="s">
        <v>236</v>
      </c>
      <c r="F65" s="22">
        <v>3</v>
      </c>
      <c r="G65" s="36">
        <v>69.78</v>
      </c>
      <c r="H65" s="22">
        <f t="shared" si="2"/>
        <v>209.34</v>
      </c>
      <c r="I65" s="56"/>
      <c r="L65" s="96"/>
    </row>
    <row r="66" spans="1:12" s="1" customFormat="1" ht="22.5" x14ac:dyDescent="0.2">
      <c r="A66" s="20" t="s">
        <v>246</v>
      </c>
      <c r="B66" s="20" t="s">
        <v>33</v>
      </c>
      <c r="C66" s="71" t="s">
        <v>247</v>
      </c>
      <c r="D66" s="69" t="s">
        <v>248</v>
      </c>
      <c r="E66" s="21" t="s">
        <v>236</v>
      </c>
      <c r="F66" s="22">
        <v>2</v>
      </c>
      <c r="G66" s="36">
        <v>69.09</v>
      </c>
      <c r="H66" s="22">
        <f t="shared" si="2"/>
        <v>138.18</v>
      </c>
      <c r="I66" s="56"/>
      <c r="L66" s="96"/>
    </row>
    <row r="67" spans="1:12" s="1" customFormat="1" ht="67.5" x14ac:dyDescent="0.2">
      <c r="A67" s="20" t="s">
        <v>251</v>
      </c>
      <c r="B67" s="20" t="s">
        <v>33</v>
      </c>
      <c r="C67" s="71" t="s">
        <v>249</v>
      </c>
      <c r="D67" s="69" t="s">
        <v>250</v>
      </c>
      <c r="E67" s="21" t="s">
        <v>2</v>
      </c>
      <c r="F67" s="22">
        <v>1</v>
      </c>
      <c r="G67" s="36">
        <v>440.71</v>
      </c>
      <c r="H67" s="22">
        <f t="shared" si="2"/>
        <v>440.71</v>
      </c>
      <c r="I67" s="56"/>
      <c r="L67" s="96"/>
    </row>
    <row r="68" spans="1:12" s="1" customFormat="1" ht="56.25" x14ac:dyDescent="0.2">
      <c r="A68" s="20" t="s">
        <v>252</v>
      </c>
      <c r="B68" s="20" t="s">
        <v>33</v>
      </c>
      <c r="C68" s="71" t="s">
        <v>253</v>
      </c>
      <c r="D68" s="69" t="s">
        <v>254</v>
      </c>
      <c r="E68" s="21" t="s">
        <v>2</v>
      </c>
      <c r="F68" s="22">
        <v>1</v>
      </c>
      <c r="G68" s="36">
        <v>473.82</v>
      </c>
      <c r="H68" s="22">
        <f t="shared" si="2"/>
        <v>473.82</v>
      </c>
      <c r="I68" s="56"/>
      <c r="L68" s="96"/>
    </row>
    <row r="69" spans="1:12" s="1" customFormat="1" x14ac:dyDescent="0.2">
      <c r="A69" s="20"/>
      <c r="B69" s="20"/>
      <c r="C69" s="71"/>
      <c r="D69" s="69"/>
      <c r="E69" s="21"/>
      <c r="F69" s="22"/>
      <c r="G69" s="36"/>
      <c r="H69" s="22"/>
      <c r="I69" s="56"/>
      <c r="L69" s="96"/>
    </row>
    <row r="70" spans="1:12" s="88" customFormat="1" x14ac:dyDescent="0.2">
      <c r="A70" s="34" t="s">
        <v>255</v>
      </c>
      <c r="B70" s="34"/>
      <c r="C70" s="92"/>
      <c r="D70" s="90" t="s">
        <v>59</v>
      </c>
      <c r="E70" s="19"/>
      <c r="F70" s="86"/>
      <c r="G70" s="87"/>
      <c r="H70" s="22"/>
      <c r="I70" s="67">
        <f>SUM(H71:H72)</f>
        <v>19056.971999999998</v>
      </c>
      <c r="L70" s="98"/>
    </row>
    <row r="71" spans="1:12" s="1" customFormat="1" ht="33.75" x14ac:dyDescent="0.2">
      <c r="A71" s="20" t="s">
        <v>256</v>
      </c>
      <c r="B71" s="20" t="s">
        <v>33</v>
      </c>
      <c r="C71" s="71" t="s">
        <v>257</v>
      </c>
      <c r="D71" s="69" t="s">
        <v>258</v>
      </c>
      <c r="E71" s="21" t="s">
        <v>25</v>
      </c>
      <c r="F71" s="22">
        <v>138.36000000000001</v>
      </c>
      <c r="G71" s="36">
        <v>11.74</v>
      </c>
      <c r="H71" s="22">
        <f t="shared" si="2"/>
        <v>1624.3464000000001</v>
      </c>
      <c r="I71" s="56"/>
      <c r="L71" s="96"/>
    </row>
    <row r="72" spans="1:12" s="1" customFormat="1" ht="33.75" x14ac:dyDescent="0.2">
      <c r="A72" s="20" t="s">
        <v>260</v>
      </c>
      <c r="B72" s="20" t="s">
        <v>33</v>
      </c>
      <c r="C72" s="71" t="s">
        <v>261</v>
      </c>
      <c r="D72" s="69" t="s">
        <v>262</v>
      </c>
      <c r="E72" s="21" t="s">
        <v>25</v>
      </c>
      <c r="F72" s="22">
        <v>827.76</v>
      </c>
      <c r="G72" s="36">
        <v>21.06</v>
      </c>
      <c r="H72" s="22">
        <f t="shared" si="2"/>
        <v>17432.625599999999</v>
      </c>
      <c r="I72" s="56"/>
      <c r="L72" s="96"/>
    </row>
    <row r="73" spans="1:12" s="1" customFormat="1" x14ac:dyDescent="0.2">
      <c r="A73" s="20"/>
      <c r="B73" s="59"/>
      <c r="C73" s="59"/>
      <c r="D73" s="33"/>
      <c r="E73" s="23"/>
      <c r="F73" s="22"/>
      <c r="G73" s="36"/>
      <c r="H73" s="22"/>
      <c r="I73" s="39"/>
      <c r="L73" s="96"/>
    </row>
    <row r="74" spans="1:12" x14ac:dyDescent="0.2">
      <c r="A74" s="24"/>
      <c r="B74" s="55"/>
      <c r="C74" s="55"/>
      <c r="D74" s="25" t="s">
        <v>10</v>
      </c>
      <c r="E74" s="26"/>
      <c r="F74" s="27"/>
      <c r="G74" s="28"/>
      <c r="H74" s="113">
        <f>SUM(H9:H73)</f>
        <v>149990.22400000005</v>
      </c>
      <c r="I74" s="114"/>
      <c r="K74" s="18"/>
    </row>
    <row r="75" spans="1:12" x14ac:dyDescent="0.2">
      <c r="A75" s="4"/>
      <c r="B75" s="8"/>
      <c r="C75" s="8"/>
      <c r="D75" s="5"/>
      <c r="E75" s="6"/>
      <c r="F75" s="7"/>
      <c r="G75" s="102"/>
      <c r="H75" s="103"/>
      <c r="I75" s="104"/>
      <c r="J75" s="18"/>
    </row>
    <row r="76" spans="1:12" x14ac:dyDescent="0.2">
      <c r="A76" s="9"/>
      <c r="B76" s="13"/>
      <c r="C76" s="13"/>
      <c r="D76" s="10"/>
      <c r="E76" s="11"/>
      <c r="F76" s="12"/>
      <c r="G76" s="105"/>
      <c r="H76" s="106"/>
      <c r="I76" s="107"/>
    </row>
    <row r="77" spans="1:12" x14ac:dyDescent="0.2">
      <c r="A77" s="9"/>
      <c r="B77" s="13"/>
      <c r="C77" s="13"/>
      <c r="D77" s="29" t="s">
        <v>7</v>
      </c>
      <c r="E77" s="11"/>
      <c r="F77" s="12"/>
      <c r="G77" s="105"/>
      <c r="H77" s="106"/>
      <c r="I77" s="107"/>
    </row>
    <row r="78" spans="1:12" x14ac:dyDescent="0.2">
      <c r="A78" s="9"/>
      <c r="B78" s="13"/>
      <c r="C78" s="13"/>
      <c r="D78" s="30" t="s">
        <v>8</v>
      </c>
      <c r="E78" s="11"/>
      <c r="F78" s="12"/>
      <c r="G78" s="105"/>
      <c r="H78" s="106"/>
      <c r="I78" s="107"/>
    </row>
    <row r="79" spans="1:12" x14ac:dyDescent="0.2">
      <c r="A79" s="14"/>
      <c r="B79" s="17"/>
      <c r="C79" s="17"/>
      <c r="D79" s="31" t="s">
        <v>9</v>
      </c>
      <c r="E79" s="15"/>
      <c r="F79" s="16"/>
      <c r="G79" s="108"/>
      <c r="H79" s="109"/>
      <c r="I79" s="110"/>
    </row>
    <row r="80" spans="1:12" x14ac:dyDescent="0.2">
      <c r="D80" s="1"/>
      <c r="F80" s="3"/>
      <c r="H80" s="3"/>
    </row>
    <row r="81" spans="4:9" x14ac:dyDescent="0.2">
      <c r="D81" s="1"/>
      <c r="F81" s="3"/>
      <c r="H81" s="3"/>
    </row>
    <row r="82" spans="4:9" x14ac:dyDescent="0.2">
      <c r="D82" s="1"/>
      <c r="F82" s="3"/>
      <c r="H82" s="3"/>
    </row>
    <row r="83" spans="4:9" x14ac:dyDescent="0.2">
      <c r="D83" s="1"/>
      <c r="F83" s="3"/>
      <c r="H83" s="3"/>
      <c r="I83" s="54"/>
    </row>
    <row r="84" spans="4:9" x14ac:dyDescent="0.2">
      <c r="D84" s="1"/>
      <c r="F84" s="3"/>
      <c r="H84" s="3"/>
    </row>
    <row r="85" spans="4:9" x14ac:dyDescent="0.2">
      <c r="D85" s="1"/>
      <c r="H85" s="3"/>
    </row>
    <row r="86" spans="4:9" x14ac:dyDescent="0.2">
      <c r="D86" s="1"/>
      <c r="H86" s="3"/>
    </row>
    <row r="87" spans="4:9" x14ac:dyDescent="0.2">
      <c r="D87" s="1"/>
      <c r="H87" s="3"/>
    </row>
    <row r="88" spans="4:9" x14ac:dyDescent="0.2">
      <c r="D88" s="1"/>
      <c r="H88" s="3"/>
    </row>
    <row r="89" spans="4:9" x14ac:dyDescent="0.2">
      <c r="D89" s="1"/>
    </row>
    <row r="90" spans="4:9" x14ac:dyDescent="0.2">
      <c r="D90" s="1"/>
    </row>
    <row r="91" spans="4:9" x14ac:dyDescent="0.2">
      <c r="D91" s="1"/>
    </row>
  </sheetData>
  <mergeCells count="4">
    <mergeCell ref="G75:I79"/>
    <mergeCell ref="D2:H2"/>
    <mergeCell ref="D3:H3"/>
    <mergeCell ref="H74:I74"/>
  </mergeCells>
  <phoneticPr fontId="3" type="noConversion"/>
  <pageMargins left="0.53" right="0.35" top="0.47" bottom="0.21" header="0.49212598499999999" footer="0.2"/>
  <pageSetup paperSize="9" scale="85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5" sqref="A5"/>
    </sheetView>
  </sheetViews>
  <sheetFormatPr defaultRowHeight="12.75" x14ac:dyDescent="0.2"/>
  <cols>
    <col min="1" max="1" width="6.85546875" customWidth="1"/>
    <col min="2" max="2" width="35.28515625" customWidth="1"/>
    <col min="3" max="3" width="10.7109375" style="3" customWidth="1"/>
    <col min="4" max="4" width="5.5703125" style="41" customWidth="1"/>
    <col min="5" max="5" width="9.85546875" style="3" customWidth="1"/>
    <col min="6" max="7" width="9.5703125" style="3" customWidth="1"/>
    <col min="8" max="8" width="10.140625" style="3" customWidth="1"/>
    <col min="9" max="9" width="10" customWidth="1"/>
  </cols>
  <sheetData>
    <row r="1" spans="1:9" x14ac:dyDescent="0.2">
      <c r="C1" s="40"/>
    </row>
    <row r="2" spans="1:9" ht="20.25" x14ac:dyDescent="0.3">
      <c r="B2" s="111" t="s">
        <v>6</v>
      </c>
      <c r="C2" s="111"/>
      <c r="D2" s="111"/>
      <c r="E2" s="111"/>
      <c r="F2" s="111"/>
      <c r="G2" s="111"/>
      <c r="H2" s="111"/>
    </row>
    <row r="3" spans="1:9" x14ac:dyDescent="0.2">
      <c r="B3" s="112" t="s">
        <v>64</v>
      </c>
      <c r="C3" s="112"/>
      <c r="D3" s="112"/>
      <c r="E3" s="112"/>
      <c r="F3" s="112"/>
      <c r="G3" s="112"/>
      <c r="H3" s="112"/>
    </row>
    <row r="4" spans="1:9" x14ac:dyDescent="0.2">
      <c r="B4" s="2"/>
      <c r="C4" s="40"/>
      <c r="D4" s="42"/>
      <c r="E4" s="40"/>
      <c r="F4" s="40"/>
      <c r="G4" s="84"/>
      <c r="H4" s="40"/>
    </row>
    <row r="5" spans="1:9" x14ac:dyDescent="0.2">
      <c r="A5" s="75" t="s">
        <v>268</v>
      </c>
      <c r="B5" s="75"/>
      <c r="C5" s="84"/>
      <c r="D5" s="42"/>
      <c r="E5" s="84"/>
      <c r="F5" s="84"/>
      <c r="G5" s="84"/>
      <c r="H5" s="84"/>
    </row>
    <row r="6" spans="1:9" x14ac:dyDescent="0.2">
      <c r="A6" s="99" t="s">
        <v>12</v>
      </c>
      <c r="B6" s="115" t="s">
        <v>68</v>
      </c>
      <c r="C6" s="116"/>
      <c r="D6" s="116"/>
      <c r="E6" s="116"/>
      <c r="F6" s="116"/>
      <c r="G6" s="116"/>
      <c r="H6" s="116"/>
    </row>
    <row r="7" spans="1:9" x14ac:dyDescent="0.2">
      <c r="A7" s="13"/>
      <c r="B7" s="13"/>
      <c r="C7" s="12"/>
      <c r="D7" s="43"/>
      <c r="E7" s="12"/>
      <c r="F7" s="12"/>
      <c r="G7" s="12"/>
      <c r="H7" s="12"/>
    </row>
    <row r="8" spans="1:9" x14ac:dyDescent="0.2">
      <c r="A8" s="117" t="s">
        <v>15</v>
      </c>
      <c r="B8" s="117"/>
      <c r="C8" s="117"/>
      <c r="D8" s="117"/>
      <c r="E8" s="117"/>
      <c r="F8" s="117"/>
      <c r="G8" s="117"/>
      <c r="H8" s="117"/>
    </row>
    <row r="9" spans="1:9" x14ac:dyDescent="0.2">
      <c r="A9" s="13"/>
      <c r="B9" s="13"/>
      <c r="C9" s="12"/>
      <c r="D9" s="43"/>
      <c r="E9" s="12"/>
      <c r="F9" s="12"/>
      <c r="G9" s="12"/>
      <c r="H9" s="12"/>
    </row>
    <row r="10" spans="1:9" x14ac:dyDescent="0.2">
      <c r="A10" s="19" t="s">
        <v>0</v>
      </c>
      <c r="B10" s="19" t="s">
        <v>1</v>
      </c>
      <c r="C10" s="44" t="s">
        <v>16</v>
      </c>
      <c r="D10" s="45" t="s">
        <v>17</v>
      </c>
      <c r="E10" s="46" t="s">
        <v>18</v>
      </c>
      <c r="F10" s="46" t="s">
        <v>19</v>
      </c>
      <c r="G10" s="46" t="s">
        <v>20</v>
      </c>
      <c r="H10" s="46" t="s">
        <v>267</v>
      </c>
      <c r="I10" s="46" t="s">
        <v>21</v>
      </c>
    </row>
    <row r="11" spans="1:9" x14ac:dyDescent="0.2">
      <c r="A11" s="20" t="s">
        <v>32</v>
      </c>
      <c r="B11" s="32" t="s">
        <v>39</v>
      </c>
      <c r="C11" s="48">
        <f>SUM(M.O.!I9)</f>
        <v>4730.1359999999995</v>
      </c>
      <c r="D11" s="49">
        <f>SUM(C11/C22)</f>
        <v>3.1536295325487337E-2</v>
      </c>
      <c r="E11" s="48">
        <f>SUM(C11)</f>
        <v>4730.1359999999995</v>
      </c>
      <c r="F11" s="48"/>
      <c r="G11" s="48"/>
      <c r="H11" s="48"/>
      <c r="I11" s="50">
        <f>SUM(E11:H11)</f>
        <v>4730.1359999999995</v>
      </c>
    </row>
    <row r="12" spans="1:9" x14ac:dyDescent="0.2">
      <c r="A12" s="20" t="s">
        <v>43</v>
      </c>
      <c r="B12" s="32" t="s">
        <v>71</v>
      </c>
      <c r="C12" s="48">
        <f>SUM(M.O.!I13)</f>
        <v>16370.3667</v>
      </c>
      <c r="D12" s="49">
        <f>SUM(C12/C22)</f>
        <v>0.10914289120602952</v>
      </c>
      <c r="E12" s="48">
        <f>SUM(C12)</f>
        <v>16370.3667</v>
      </c>
      <c r="F12" s="48"/>
      <c r="G12" s="48"/>
      <c r="H12" s="48"/>
      <c r="I12" s="50">
        <f t="shared" ref="I12:I21" si="0">SUM(E12:H12)</f>
        <v>16370.3667</v>
      </c>
    </row>
    <row r="13" spans="1:9" x14ac:dyDescent="0.2">
      <c r="A13" s="20" t="s">
        <v>50</v>
      </c>
      <c r="B13" s="32" t="s">
        <v>134</v>
      </c>
      <c r="C13" s="48">
        <f>SUM(M.O.!I26)</f>
        <v>471.89799999999997</v>
      </c>
      <c r="D13" s="49">
        <f>SUM(C13/C22)</f>
        <v>3.1461917144680039E-3</v>
      </c>
      <c r="E13" s="48"/>
      <c r="F13" s="48">
        <f>SUM(C13)</f>
        <v>471.89799999999997</v>
      </c>
      <c r="G13" s="48"/>
      <c r="H13" s="48"/>
      <c r="I13" s="50">
        <f t="shared" si="0"/>
        <v>471.89799999999997</v>
      </c>
    </row>
    <row r="14" spans="1:9" x14ac:dyDescent="0.2">
      <c r="A14" s="20" t="s">
        <v>55</v>
      </c>
      <c r="B14" s="32" t="s">
        <v>147</v>
      </c>
      <c r="C14" s="48">
        <f>SUM(M.O.!I29)</f>
        <v>20352.594799999999</v>
      </c>
      <c r="D14" s="49">
        <f>SUM(C14/C22)</f>
        <v>0.13569280888599777</v>
      </c>
      <c r="E14" s="48"/>
      <c r="F14" s="48">
        <f>SUM(C14*0.3)</f>
        <v>6105.7784399999991</v>
      </c>
      <c r="G14" s="48">
        <f>SUM(C14*0.3)</f>
        <v>6105.7784399999991</v>
      </c>
      <c r="H14" s="48">
        <f>SUM(C14*0.4)</f>
        <v>8141.0379199999998</v>
      </c>
      <c r="I14" s="50">
        <f t="shared" si="0"/>
        <v>20352.594799999999</v>
      </c>
    </row>
    <row r="15" spans="1:9" x14ac:dyDescent="0.2">
      <c r="A15" s="20" t="s">
        <v>58</v>
      </c>
      <c r="B15" s="32" t="s">
        <v>175</v>
      </c>
      <c r="C15" s="48">
        <f>SUM(M.O.!I40)</f>
        <v>48903.711699999993</v>
      </c>
      <c r="D15" s="49">
        <f>SUM(C15/C22)</f>
        <v>0.32604599417092667</v>
      </c>
      <c r="E15" s="48">
        <f>SUM(C15*0.4)</f>
        <v>19561.484679999998</v>
      </c>
      <c r="F15" s="48">
        <f>SUM(C15*0.6)</f>
        <v>29342.227019999995</v>
      </c>
      <c r="G15" s="48"/>
      <c r="H15" s="48"/>
      <c r="I15" s="50">
        <f t="shared" si="0"/>
        <v>48903.711699999993</v>
      </c>
    </row>
    <row r="16" spans="1:9" x14ac:dyDescent="0.2">
      <c r="A16" s="20" t="s">
        <v>63</v>
      </c>
      <c r="B16" s="32" t="s">
        <v>184</v>
      </c>
      <c r="C16" s="48">
        <f>SUM(M.O.!I45)</f>
        <v>4805.2428</v>
      </c>
      <c r="D16" s="49">
        <f>SUM(C16/C22)</f>
        <v>3.2037039960684369E-2</v>
      </c>
      <c r="E16" s="48"/>
      <c r="F16" s="48"/>
      <c r="G16" s="48">
        <f>SUM(C16)</f>
        <v>4805.2428</v>
      </c>
      <c r="H16" s="48"/>
      <c r="I16" s="50">
        <f t="shared" si="0"/>
        <v>4805.2428</v>
      </c>
    </row>
    <row r="17" spans="1:9" x14ac:dyDescent="0.2">
      <c r="A17" s="20" t="s">
        <v>190</v>
      </c>
      <c r="B17" s="32" t="s">
        <v>189</v>
      </c>
      <c r="C17" s="48">
        <f>SUM(M.O.!I48)</f>
        <v>12052.446400000001</v>
      </c>
      <c r="D17" s="49">
        <f>SUM(C17/C22)</f>
        <v>8.0354879662023829E-2</v>
      </c>
      <c r="E17" s="48"/>
      <c r="F17" s="48"/>
      <c r="G17" s="48">
        <f>SUM(C17*0.5)</f>
        <v>6026.2232000000004</v>
      </c>
      <c r="H17" s="48">
        <f>SUM(C17*0.5)</f>
        <v>6026.2232000000004</v>
      </c>
      <c r="I17" s="50">
        <f t="shared" si="0"/>
        <v>12052.446400000001</v>
      </c>
    </row>
    <row r="18" spans="1:9" x14ac:dyDescent="0.2">
      <c r="A18" s="20" t="s">
        <v>213</v>
      </c>
      <c r="B18" s="32" t="s">
        <v>214</v>
      </c>
      <c r="C18" s="48">
        <f>SUM(M.O.!I54)</f>
        <v>21198.425600000002</v>
      </c>
      <c r="D18" s="49">
        <f>SUM(C18/C22)</f>
        <v>0.14133204841403529</v>
      </c>
      <c r="E18" s="48"/>
      <c r="F18" s="48"/>
      <c r="G18" s="48">
        <f>SUM(C18*0.5)</f>
        <v>10599.212800000001</v>
      </c>
      <c r="H18" s="48">
        <f>SUM(C18*0.5)</f>
        <v>10599.212800000001</v>
      </c>
      <c r="I18" s="50">
        <f t="shared" si="0"/>
        <v>21198.425600000002</v>
      </c>
    </row>
    <row r="19" spans="1:9" x14ac:dyDescent="0.2">
      <c r="A19" s="20" t="s">
        <v>228</v>
      </c>
      <c r="B19" s="32" t="s">
        <v>232</v>
      </c>
      <c r="C19" s="48">
        <f>SUM(M.O.!I61)</f>
        <v>2048.4300000000003</v>
      </c>
      <c r="D19" s="49">
        <f>SUM(C19/C22)</f>
        <v>1.3657090078084022E-2</v>
      </c>
      <c r="E19" s="48"/>
      <c r="F19" s="48">
        <f>SUM(C19)</f>
        <v>2048.4300000000003</v>
      </c>
      <c r="G19" s="48"/>
      <c r="H19" s="48"/>
      <c r="I19" s="50">
        <f t="shared" si="0"/>
        <v>2048.4300000000003</v>
      </c>
    </row>
    <row r="20" spans="1:9" x14ac:dyDescent="0.2">
      <c r="A20" s="20" t="s">
        <v>255</v>
      </c>
      <c r="B20" s="32" t="s">
        <v>59</v>
      </c>
      <c r="C20" s="48">
        <f>SUM(M.O.!I70)</f>
        <v>19056.971999999998</v>
      </c>
      <c r="D20" s="49">
        <f>SUM(C20/C22)</f>
        <v>0.12705476058226298</v>
      </c>
      <c r="E20" s="48"/>
      <c r="F20" s="48"/>
      <c r="G20" s="48">
        <f>SUM(C20*0.3)</f>
        <v>5717.0915999999988</v>
      </c>
      <c r="H20" s="48">
        <f>SUM(C20*0.7)</f>
        <v>13339.880399999998</v>
      </c>
      <c r="I20" s="50">
        <f t="shared" si="0"/>
        <v>19056.971999999998</v>
      </c>
    </row>
    <row r="21" spans="1:9" x14ac:dyDescent="0.2">
      <c r="A21" s="20"/>
      <c r="B21" s="33" t="s">
        <v>26</v>
      </c>
      <c r="C21" s="48"/>
      <c r="D21" s="49"/>
      <c r="E21" s="48">
        <f>SUM(E11:E20)</f>
        <v>40661.987379999999</v>
      </c>
      <c r="F21" s="48">
        <f t="shared" ref="F21:H21" si="1">SUM(F11:F20)</f>
        <v>37968.333459999994</v>
      </c>
      <c r="G21" s="48">
        <f t="shared" si="1"/>
        <v>33253.548839999996</v>
      </c>
      <c r="H21" s="48">
        <f t="shared" si="1"/>
        <v>38106.354319999999</v>
      </c>
      <c r="I21" s="50">
        <f t="shared" si="0"/>
        <v>149990.22399999999</v>
      </c>
    </row>
    <row r="22" spans="1:9" x14ac:dyDescent="0.2">
      <c r="A22" s="47"/>
      <c r="B22" s="47" t="s">
        <v>22</v>
      </c>
      <c r="C22" s="48">
        <f>SUM(C11:C21)</f>
        <v>149990.22400000002</v>
      </c>
      <c r="D22" s="51">
        <f>SUM(D11:D20)</f>
        <v>0.99999999999999989</v>
      </c>
      <c r="E22" s="48">
        <f>SUM(E21)</f>
        <v>40661.987379999999</v>
      </c>
      <c r="F22" s="48">
        <f>SUM(E22+F21)</f>
        <v>78630.32084</v>
      </c>
      <c r="G22" s="48">
        <f t="shared" ref="G22:H22" si="2">SUM(F22+G21)</f>
        <v>111883.86968</v>
      </c>
      <c r="H22" s="48">
        <f t="shared" si="2"/>
        <v>149990.22399999999</v>
      </c>
      <c r="I22" s="50"/>
    </row>
    <row r="26" spans="1:9" x14ac:dyDescent="0.2">
      <c r="B26" s="37" t="s">
        <v>23</v>
      </c>
    </row>
    <row r="27" spans="1:9" x14ac:dyDescent="0.2">
      <c r="B27" s="37" t="s">
        <v>24</v>
      </c>
    </row>
    <row r="28" spans="1:9" x14ac:dyDescent="0.2">
      <c r="B28" s="52" t="s">
        <v>9</v>
      </c>
    </row>
  </sheetData>
  <mergeCells count="4">
    <mergeCell ref="B2:H2"/>
    <mergeCell ref="B3:H3"/>
    <mergeCell ref="B6:H6"/>
    <mergeCell ref="A8:H8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horizontalDpi="4294967294" vertic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3"/>
  <sheetViews>
    <sheetView zoomScaleNormal="100" workbookViewId="0">
      <selection activeCell="A5" sqref="A5"/>
    </sheetView>
  </sheetViews>
  <sheetFormatPr defaultRowHeight="12.75" x14ac:dyDescent="0.2"/>
  <cols>
    <col min="1" max="1" width="10.28515625" style="3" customWidth="1"/>
    <col min="2" max="9" width="9.140625" style="3"/>
  </cols>
  <sheetData>
    <row r="1" spans="1:10" x14ac:dyDescent="0.2">
      <c r="A1"/>
      <c r="B1"/>
      <c r="C1" s="40"/>
      <c r="D1" s="41"/>
      <c r="H1"/>
      <c r="I1"/>
    </row>
    <row r="2" spans="1:10" ht="20.25" x14ac:dyDescent="0.3">
      <c r="A2" s="127" t="s">
        <v>67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2">
      <c r="A3" s="128" t="s">
        <v>66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x14ac:dyDescent="0.2">
      <c r="A4"/>
      <c r="B4" s="2"/>
      <c r="C4" s="40"/>
      <c r="D4" s="42"/>
      <c r="E4" s="40"/>
      <c r="F4" s="40"/>
      <c r="G4" s="40"/>
      <c r="H4"/>
      <c r="I4"/>
    </row>
    <row r="5" spans="1:10" x14ac:dyDescent="0.2">
      <c r="A5" s="75" t="s">
        <v>268</v>
      </c>
      <c r="B5" s="75"/>
      <c r="C5" s="75"/>
      <c r="D5" s="75"/>
      <c r="E5" s="75"/>
      <c r="F5" s="84"/>
      <c r="G5" s="84"/>
      <c r="H5"/>
      <c r="I5"/>
    </row>
    <row r="6" spans="1:10" x14ac:dyDescent="0.2">
      <c r="A6"/>
      <c r="B6" s="115"/>
      <c r="C6" s="116"/>
      <c r="D6" s="116"/>
      <c r="E6" s="116"/>
      <c r="F6" s="116"/>
      <c r="G6" s="116"/>
      <c r="H6"/>
      <c r="I6"/>
    </row>
    <row r="7" spans="1:10" x14ac:dyDescent="0.2">
      <c r="A7" s="13"/>
      <c r="B7" s="13"/>
      <c r="C7" s="12"/>
      <c r="D7" s="43"/>
      <c r="E7" s="12"/>
      <c r="F7" s="12"/>
      <c r="G7" s="12"/>
      <c r="H7"/>
      <c r="I7"/>
    </row>
    <row r="8" spans="1:10" x14ac:dyDescent="0.2">
      <c r="A8" s="117" t="s">
        <v>65</v>
      </c>
      <c r="B8" s="117"/>
      <c r="C8" s="117"/>
      <c r="D8" s="117"/>
      <c r="E8" s="117"/>
      <c r="F8" s="117"/>
      <c r="G8" s="117"/>
      <c r="H8" s="117"/>
      <c r="I8" s="117"/>
      <c r="J8" s="117"/>
    </row>
    <row r="10" spans="1:10" x14ac:dyDescent="0.2">
      <c r="A10" s="65" t="s">
        <v>11</v>
      </c>
      <c r="B10" s="65" t="s">
        <v>70</v>
      </c>
    </row>
    <row r="11" spans="1:10" x14ac:dyDescent="0.2">
      <c r="A11" s="65" t="s">
        <v>34</v>
      </c>
      <c r="B11" s="3">
        <v>1.2</v>
      </c>
      <c r="C11" s="66" t="s">
        <v>35</v>
      </c>
      <c r="D11" s="3">
        <v>2</v>
      </c>
    </row>
    <row r="12" spans="1:10" x14ac:dyDescent="0.2">
      <c r="A12" s="65" t="s">
        <v>36</v>
      </c>
      <c r="B12" s="3">
        <f>SUM(B11*D11)</f>
        <v>2.4</v>
      </c>
      <c r="C12" s="65" t="s">
        <v>25</v>
      </c>
    </row>
    <row r="14" spans="1:10" ht="40.5" customHeight="1" x14ac:dyDescent="0.2">
      <c r="A14" s="65" t="s">
        <v>13</v>
      </c>
      <c r="B14" s="121" t="s">
        <v>38</v>
      </c>
      <c r="C14" s="121"/>
      <c r="D14" s="121"/>
      <c r="E14" s="121"/>
      <c r="F14" s="121"/>
      <c r="G14" s="121"/>
      <c r="H14" s="121"/>
      <c r="I14" s="121"/>
      <c r="J14" s="121"/>
    </row>
    <row r="15" spans="1:10" x14ac:dyDescent="0.2">
      <c r="A15" s="65" t="s">
        <v>34</v>
      </c>
      <c r="B15" s="3">
        <v>3</v>
      </c>
      <c r="C15" s="66" t="s">
        <v>35</v>
      </c>
      <c r="D15" s="3">
        <v>4</v>
      </c>
    </row>
    <row r="16" spans="1:10" x14ac:dyDescent="0.2">
      <c r="A16" s="65" t="s">
        <v>36</v>
      </c>
      <c r="B16" s="3">
        <f>SUM(B15*D15)</f>
        <v>12</v>
      </c>
      <c r="C16" s="65" t="s">
        <v>25</v>
      </c>
    </row>
    <row r="18" spans="1:15" x14ac:dyDescent="0.2">
      <c r="A18" s="120" t="s">
        <v>85</v>
      </c>
      <c r="B18" s="120"/>
      <c r="C18" s="120"/>
      <c r="D18" s="120"/>
      <c r="E18" s="120"/>
      <c r="F18" s="120"/>
      <c r="G18" s="120"/>
      <c r="H18" s="100"/>
      <c r="I18" s="100"/>
    </row>
    <row r="19" spans="1:15" s="80" customFormat="1" ht="38.25" x14ac:dyDescent="0.2">
      <c r="A19" s="101" t="s">
        <v>99</v>
      </c>
      <c r="B19" s="101" t="s">
        <v>77</v>
      </c>
      <c r="C19" s="101" t="s">
        <v>76</v>
      </c>
      <c r="D19" s="101" t="s">
        <v>75</v>
      </c>
      <c r="E19" s="101" t="s">
        <v>78</v>
      </c>
      <c r="F19" s="101" t="s">
        <v>79</v>
      </c>
      <c r="G19" s="101" t="s">
        <v>80</v>
      </c>
      <c r="H19" s="78"/>
      <c r="I19" s="79"/>
    </row>
    <row r="20" spans="1:15" x14ac:dyDescent="0.2">
      <c r="A20" s="72" t="s">
        <v>74</v>
      </c>
      <c r="B20" s="74">
        <v>3</v>
      </c>
      <c r="C20" s="72">
        <v>3.5</v>
      </c>
      <c r="D20" s="74">
        <f>SUM((B20+C20)*2)</f>
        <v>13</v>
      </c>
      <c r="E20" s="74">
        <f>SUM(B20*C20)</f>
        <v>10.5</v>
      </c>
      <c r="F20" s="74">
        <v>2.8</v>
      </c>
      <c r="G20" s="74">
        <f>SUM(D20*F20)</f>
        <v>36.4</v>
      </c>
    </row>
    <row r="21" spans="1:15" x14ac:dyDescent="0.2">
      <c r="A21" s="72" t="s">
        <v>81</v>
      </c>
      <c r="B21" s="74">
        <v>2.9</v>
      </c>
      <c r="C21" s="74">
        <v>2.4500000000000002</v>
      </c>
      <c r="D21" s="74">
        <f t="shared" ref="D21:D36" si="0">SUM((B21+C21)*2)</f>
        <v>10.7</v>
      </c>
      <c r="E21" s="74">
        <f t="shared" ref="E21:E36" si="1">SUM(B21*C21)</f>
        <v>7.1050000000000004</v>
      </c>
      <c r="F21" s="74">
        <v>2.8</v>
      </c>
      <c r="G21" s="74">
        <f t="shared" ref="G21:G36" si="2">SUM(D21*F21)</f>
        <v>29.959999999999997</v>
      </c>
    </row>
    <row r="22" spans="1:15" x14ac:dyDescent="0.2">
      <c r="A22" s="72" t="s">
        <v>82</v>
      </c>
      <c r="B22" s="74">
        <v>5.65</v>
      </c>
      <c r="C22" s="72">
        <v>3</v>
      </c>
      <c r="D22" s="74">
        <f t="shared" si="0"/>
        <v>17.3</v>
      </c>
      <c r="E22" s="74">
        <f t="shared" si="1"/>
        <v>16.950000000000003</v>
      </c>
      <c r="F22" s="74">
        <v>2.8</v>
      </c>
      <c r="G22" s="74">
        <f t="shared" si="2"/>
        <v>48.44</v>
      </c>
    </row>
    <row r="23" spans="1:15" x14ac:dyDescent="0.2">
      <c r="A23" s="72" t="s">
        <v>83</v>
      </c>
      <c r="B23" s="74">
        <v>3.95</v>
      </c>
      <c r="C23" s="74">
        <v>2.95</v>
      </c>
      <c r="D23" s="74">
        <f t="shared" si="0"/>
        <v>13.8</v>
      </c>
      <c r="E23" s="74">
        <f t="shared" si="1"/>
        <v>11.652500000000002</v>
      </c>
      <c r="F23" s="74">
        <v>2.8</v>
      </c>
      <c r="G23" s="74">
        <f t="shared" si="2"/>
        <v>38.64</v>
      </c>
    </row>
    <row r="24" spans="1:15" x14ac:dyDescent="0.2">
      <c r="A24" s="72" t="s">
        <v>84</v>
      </c>
      <c r="B24" s="74">
        <v>3</v>
      </c>
      <c r="C24" s="73">
        <v>3</v>
      </c>
      <c r="D24" s="74">
        <f t="shared" si="0"/>
        <v>12</v>
      </c>
      <c r="E24" s="74">
        <f t="shared" si="1"/>
        <v>9</v>
      </c>
      <c r="F24" s="74">
        <v>2.8</v>
      </c>
      <c r="G24" s="74">
        <f t="shared" si="2"/>
        <v>33.599999999999994</v>
      </c>
    </row>
    <row r="25" spans="1:15" x14ac:dyDescent="0.2">
      <c r="A25" s="72" t="s">
        <v>86</v>
      </c>
      <c r="B25" s="74">
        <v>3.05</v>
      </c>
      <c r="C25" s="72">
        <v>3</v>
      </c>
      <c r="D25" s="74">
        <f t="shared" si="0"/>
        <v>12.1</v>
      </c>
      <c r="E25" s="74">
        <f t="shared" si="1"/>
        <v>9.1499999999999986</v>
      </c>
      <c r="F25" s="74">
        <v>2.8</v>
      </c>
      <c r="G25" s="74">
        <f t="shared" si="2"/>
        <v>33.879999999999995</v>
      </c>
    </row>
    <row r="26" spans="1:15" x14ac:dyDescent="0.2">
      <c r="A26" s="72" t="s">
        <v>87</v>
      </c>
      <c r="B26" s="74">
        <v>3.5</v>
      </c>
      <c r="C26" s="72">
        <v>3</v>
      </c>
      <c r="D26" s="74">
        <f t="shared" si="0"/>
        <v>13</v>
      </c>
      <c r="E26" s="74">
        <f t="shared" si="1"/>
        <v>10.5</v>
      </c>
      <c r="F26" s="74">
        <v>2.8</v>
      </c>
      <c r="G26" s="74">
        <f t="shared" si="2"/>
        <v>36.4</v>
      </c>
    </row>
    <row r="27" spans="1:15" x14ac:dyDescent="0.2">
      <c r="A27" s="72" t="s">
        <v>88</v>
      </c>
      <c r="B27" s="74">
        <v>4.8</v>
      </c>
      <c r="C27" s="72">
        <v>3.45</v>
      </c>
      <c r="D27" s="74">
        <f t="shared" si="0"/>
        <v>16.5</v>
      </c>
      <c r="E27" s="74">
        <f t="shared" si="1"/>
        <v>16.559999999999999</v>
      </c>
      <c r="F27" s="74">
        <v>2.8</v>
      </c>
      <c r="G27" s="74">
        <f t="shared" si="2"/>
        <v>46.199999999999996</v>
      </c>
    </row>
    <row r="28" spans="1:15" x14ac:dyDescent="0.2">
      <c r="A28" s="72" t="s">
        <v>89</v>
      </c>
      <c r="B28" s="74">
        <v>7.65</v>
      </c>
      <c r="C28" s="72">
        <v>1</v>
      </c>
      <c r="D28" s="74">
        <f t="shared" si="0"/>
        <v>17.3</v>
      </c>
      <c r="E28" s="74">
        <f t="shared" si="1"/>
        <v>7.65</v>
      </c>
      <c r="F28" s="74">
        <v>2.8</v>
      </c>
      <c r="G28" s="74">
        <f t="shared" si="2"/>
        <v>48.44</v>
      </c>
    </row>
    <row r="29" spans="1:15" x14ac:dyDescent="0.2">
      <c r="A29" s="72" t="s">
        <v>89</v>
      </c>
      <c r="B29" s="74">
        <v>1.1499999999999999</v>
      </c>
      <c r="C29" s="72">
        <v>1.55</v>
      </c>
      <c r="D29" s="74">
        <f t="shared" si="0"/>
        <v>5.4</v>
      </c>
      <c r="E29" s="74">
        <f t="shared" si="1"/>
        <v>1.7825</v>
      </c>
      <c r="F29" s="74">
        <v>2.8</v>
      </c>
      <c r="G29" s="74">
        <f t="shared" si="2"/>
        <v>15.12</v>
      </c>
    </row>
    <row r="30" spans="1:15" x14ac:dyDescent="0.2">
      <c r="A30" s="72" t="s">
        <v>90</v>
      </c>
      <c r="B30" s="74">
        <v>3</v>
      </c>
      <c r="C30" s="72">
        <v>3</v>
      </c>
      <c r="D30" s="74">
        <f t="shared" si="0"/>
        <v>12</v>
      </c>
      <c r="E30" s="74">
        <f t="shared" si="1"/>
        <v>9</v>
      </c>
      <c r="F30" s="74">
        <v>2.8</v>
      </c>
      <c r="G30" s="74">
        <f t="shared" si="2"/>
        <v>33.599999999999994</v>
      </c>
    </row>
    <row r="31" spans="1:15" x14ac:dyDescent="0.2">
      <c r="A31" s="72" t="s">
        <v>91</v>
      </c>
      <c r="B31" s="74">
        <v>1.95</v>
      </c>
      <c r="C31" s="72">
        <v>4</v>
      </c>
      <c r="D31" s="74">
        <f t="shared" si="0"/>
        <v>11.9</v>
      </c>
      <c r="E31" s="74">
        <f t="shared" si="1"/>
        <v>7.8</v>
      </c>
      <c r="F31" s="74">
        <v>2.8</v>
      </c>
      <c r="G31" s="74">
        <f t="shared" si="2"/>
        <v>33.32</v>
      </c>
    </row>
    <row r="32" spans="1:15" x14ac:dyDescent="0.2">
      <c r="A32" s="72" t="s">
        <v>91</v>
      </c>
      <c r="B32" s="74">
        <v>0.95</v>
      </c>
      <c r="C32" s="72">
        <v>0.9</v>
      </c>
      <c r="D32" s="74">
        <f t="shared" si="0"/>
        <v>3.7</v>
      </c>
      <c r="E32" s="74">
        <f t="shared" si="1"/>
        <v>0.85499999999999998</v>
      </c>
      <c r="F32" s="74">
        <v>2.8</v>
      </c>
      <c r="G32" s="74">
        <f t="shared" si="2"/>
        <v>10.36</v>
      </c>
      <c r="O32" s="18"/>
    </row>
    <row r="33" spans="1:19" x14ac:dyDescent="0.2">
      <c r="A33" s="72" t="s">
        <v>89</v>
      </c>
      <c r="B33" s="74">
        <v>5.25</v>
      </c>
      <c r="C33" s="72">
        <v>1.7</v>
      </c>
      <c r="D33" s="74">
        <f t="shared" si="0"/>
        <v>13.9</v>
      </c>
      <c r="E33" s="74">
        <f t="shared" si="1"/>
        <v>8.9249999999999989</v>
      </c>
      <c r="F33" s="74">
        <v>2.8</v>
      </c>
      <c r="G33" s="74">
        <f t="shared" si="2"/>
        <v>38.92</v>
      </c>
    </row>
    <row r="34" spans="1:19" x14ac:dyDescent="0.2">
      <c r="A34" s="72" t="s">
        <v>92</v>
      </c>
      <c r="B34" s="74">
        <v>3.95</v>
      </c>
      <c r="C34" s="72">
        <v>1.7</v>
      </c>
      <c r="D34" s="74">
        <f t="shared" si="0"/>
        <v>11.3</v>
      </c>
      <c r="E34" s="74">
        <f t="shared" si="1"/>
        <v>6.7149999999999999</v>
      </c>
      <c r="F34" s="74">
        <v>2.8</v>
      </c>
      <c r="G34" s="74">
        <f t="shared" si="2"/>
        <v>31.64</v>
      </c>
    </row>
    <row r="35" spans="1:19" x14ac:dyDescent="0.2">
      <c r="A35" s="72" t="s">
        <v>93</v>
      </c>
      <c r="B35" s="74">
        <v>1.5</v>
      </c>
      <c r="C35" s="72">
        <v>1.7</v>
      </c>
      <c r="D35" s="74">
        <f t="shared" si="0"/>
        <v>6.4</v>
      </c>
      <c r="E35" s="74">
        <f t="shared" si="1"/>
        <v>2.5499999999999998</v>
      </c>
      <c r="F35" s="74">
        <v>2.8</v>
      </c>
      <c r="G35" s="74">
        <f t="shared" si="2"/>
        <v>17.919999999999998</v>
      </c>
    </row>
    <row r="36" spans="1:19" x14ac:dyDescent="0.2">
      <c r="A36" s="72" t="s">
        <v>93</v>
      </c>
      <c r="B36" s="74">
        <v>1.1499999999999999</v>
      </c>
      <c r="C36" s="72">
        <v>1.45</v>
      </c>
      <c r="D36" s="74">
        <f t="shared" si="0"/>
        <v>5.1999999999999993</v>
      </c>
      <c r="E36" s="74">
        <f t="shared" si="1"/>
        <v>1.6674999999999998</v>
      </c>
      <c r="F36" s="74">
        <v>2.8</v>
      </c>
      <c r="G36" s="74">
        <f t="shared" si="2"/>
        <v>14.559999999999997</v>
      </c>
    </row>
    <row r="37" spans="1:19" x14ac:dyDescent="0.2">
      <c r="A37" s="72" t="s">
        <v>21</v>
      </c>
      <c r="B37" s="74"/>
      <c r="C37" s="72"/>
      <c r="D37" s="74">
        <f>SUM(D20:D36)</f>
        <v>195.5</v>
      </c>
      <c r="E37" s="74">
        <f>SUM(E20:E36)</f>
        <v>138.36250000000001</v>
      </c>
      <c r="F37" s="74"/>
      <c r="G37" s="74">
        <f>SUM(G20:G36)</f>
        <v>547.39999999999986</v>
      </c>
    </row>
    <row r="38" spans="1:19" x14ac:dyDescent="0.2">
      <c r="A38" s="65"/>
    </row>
    <row r="39" spans="1:19" x14ac:dyDescent="0.2">
      <c r="A39" s="65"/>
      <c r="C39" s="65"/>
      <c r="S39" s="18"/>
    </row>
    <row r="40" spans="1:19" x14ac:dyDescent="0.2">
      <c r="A40" s="65" t="s">
        <v>44</v>
      </c>
      <c r="B40" s="65" t="s">
        <v>72</v>
      </c>
    </row>
    <row r="41" spans="1:19" x14ac:dyDescent="0.2">
      <c r="A41" s="65" t="s">
        <v>94</v>
      </c>
      <c r="B41" s="65"/>
      <c r="C41" s="3">
        <f>SUM(E37)</f>
        <v>138.36250000000001</v>
      </c>
      <c r="D41" s="65" t="s">
        <v>25</v>
      </c>
    </row>
    <row r="42" spans="1:19" x14ac:dyDescent="0.2">
      <c r="A42" s="65"/>
      <c r="B42" s="65"/>
    </row>
    <row r="43" spans="1:19" x14ac:dyDescent="0.2">
      <c r="A43" s="65" t="s">
        <v>47</v>
      </c>
      <c r="B43" s="65" t="s">
        <v>98</v>
      </c>
    </row>
    <row r="44" spans="1:19" x14ac:dyDescent="0.2">
      <c r="A44" s="66" t="s">
        <v>99</v>
      </c>
      <c r="B44" s="66" t="s">
        <v>73</v>
      </c>
      <c r="C44" s="66" t="s">
        <v>100</v>
      </c>
      <c r="D44" s="66" t="s">
        <v>53</v>
      </c>
    </row>
    <row r="45" spans="1:19" x14ac:dyDescent="0.2">
      <c r="A45" s="65" t="s">
        <v>93</v>
      </c>
      <c r="B45" s="65">
        <f>SUM(D35)</f>
        <v>6.4</v>
      </c>
      <c r="C45" s="3">
        <v>1.6</v>
      </c>
      <c r="D45" s="3">
        <f>SUM(B45*C45)</f>
        <v>10.240000000000002</v>
      </c>
    </row>
    <row r="46" spans="1:19" x14ac:dyDescent="0.2">
      <c r="A46" s="65" t="s">
        <v>93</v>
      </c>
      <c r="B46" s="65">
        <f>SUM(D36)</f>
        <v>5.1999999999999993</v>
      </c>
      <c r="C46" s="3">
        <v>1.6</v>
      </c>
      <c r="D46" s="3">
        <f>SUM(B46*C46)</f>
        <v>8.3199999999999985</v>
      </c>
    </row>
    <row r="47" spans="1:19" x14ac:dyDescent="0.2">
      <c r="A47" s="65" t="s">
        <v>90</v>
      </c>
      <c r="B47" s="65">
        <f>SUM(D30)</f>
        <v>12</v>
      </c>
      <c r="C47" s="3">
        <v>1.6</v>
      </c>
      <c r="D47" s="3">
        <f>SUM(B47*C47)</f>
        <v>19.200000000000003</v>
      </c>
    </row>
    <row r="48" spans="1:19" x14ac:dyDescent="0.2">
      <c r="A48" s="65" t="s">
        <v>89</v>
      </c>
      <c r="B48" s="65">
        <f>SUM(D33)</f>
        <v>13.9</v>
      </c>
      <c r="C48" s="3">
        <v>1.5</v>
      </c>
      <c r="D48" s="3">
        <f t="shared" ref="D48:D50" si="3">SUM(B48*C48)</f>
        <v>20.85</v>
      </c>
    </row>
    <row r="49" spans="1:10" x14ac:dyDescent="0.2">
      <c r="A49" s="65" t="s">
        <v>92</v>
      </c>
      <c r="B49" s="65">
        <f>SUM(D34)</f>
        <v>11.3</v>
      </c>
      <c r="C49" s="3">
        <v>1.5</v>
      </c>
      <c r="D49" s="3">
        <f t="shared" si="3"/>
        <v>16.950000000000003</v>
      </c>
    </row>
    <row r="50" spans="1:10" x14ac:dyDescent="0.2">
      <c r="A50" s="65" t="s">
        <v>101</v>
      </c>
      <c r="B50" s="65">
        <f>SUM(11.3+3+3.05+1.15+0.15+0.15+0.15)</f>
        <v>18.949999999999996</v>
      </c>
      <c r="C50" s="3">
        <v>1.6</v>
      </c>
      <c r="D50" s="3">
        <f t="shared" si="3"/>
        <v>30.319999999999993</v>
      </c>
    </row>
    <row r="51" spans="1:10" x14ac:dyDescent="0.2">
      <c r="A51" s="118" t="s">
        <v>102</v>
      </c>
      <c r="B51" s="118"/>
      <c r="C51" s="118"/>
      <c r="D51" s="3">
        <f>SUM(D45:D50)</f>
        <v>105.88</v>
      </c>
    </row>
    <row r="52" spans="1:10" x14ac:dyDescent="0.2">
      <c r="A52" s="65"/>
      <c r="B52" s="65"/>
    </row>
    <row r="53" spans="1:10" x14ac:dyDescent="0.2">
      <c r="A53" s="65" t="s">
        <v>105</v>
      </c>
      <c r="B53" s="65" t="s">
        <v>104</v>
      </c>
    </row>
    <row r="54" spans="1:10" x14ac:dyDescent="0.2">
      <c r="A54" s="65" t="s">
        <v>106</v>
      </c>
      <c r="B54" s="65"/>
    </row>
    <row r="55" spans="1:10" x14ac:dyDescent="0.2">
      <c r="A55" s="65">
        <v>0.8</v>
      </c>
      <c r="B55" s="65">
        <v>2.1</v>
      </c>
      <c r="C55" s="3">
        <v>4</v>
      </c>
      <c r="D55" s="3">
        <v>0.15</v>
      </c>
      <c r="E55" s="3">
        <f>SUM(A55*B55*C55*D55)</f>
        <v>1.008</v>
      </c>
      <c r="F55" s="65" t="s">
        <v>45</v>
      </c>
    </row>
    <row r="56" spans="1:10" x14ac:dyDescent="0.2">
      <c r="A56" s="65" t="s">
        <v>135</v>
      </c>
      <c r="B56" s="65"/>
      <c r="F56" s="65"/>
    </row>
    <row r="57" spans="1:10" x14ac:dyDescent="0.2">
      <c r="A57" s="65">
        <v>7.25</v>
      </c>
      <c r="B57" s="65">
        <v>0.5</v>
      </c>
      <c r="C57" s="3">
        <v>0.3</v>
      </c>
      <c r="D57" s="3">
        <v>1</v>
      </c>
      <c r="E57" s="3">
        <f>SUM(A57*B57*C57*D57)</f>
        <v>1.0874999999999999</v>
      </c>
      <c r="F57" s="65" t="s">
        <v>25</v>
      </c>
    </row>
    <row r="58" spans="1:10" x14ac:dyDescent="0.2">
      <c r="A58" s="65"/>
      <c r="B58" s="65"/>
      <c r="F58" s="65"/>
    </row>
    <row r="59" spans="1:10" x14ac:dyDescent="0.2">
      <c r="A59" s="65" t="s">
        <v>21</v>
      </c>
      <c r="B59" s="65">
        <f>SUM(E55+E57)</f>
        <v>2.0954999999999999</v>
      </c>
      <c r="C59" s="3" t="s">
        <v>45</v>
      </c>
      <c r="F59" s="65"/>
    </row>
    <row r="60" spans="1:10" x14ac:dyDescent="0.2">
      <c r="A60" s="65"/>
      <c r="B60" s="65"/>
    </row>
    <row r="61" spans="1:10" x14ac:dyDescent="0.2">
      <c r="A61" s="65" t="s">
        <v>107</v>
      </c>
      <c r="B61" s="65" t="s">
        <v>109</v>
      </c>
    </row>
    <row r="62" spans="1:10" x14ac:dyDescent="0.2">
      <c r="A62" s="65" t="s">
        <v>110</v>
      </c>
      <c r="B62" s="65">
        <v>18.95</v>
      </c>
      <c r="C62" s="3">
        <v>2.5</v>
      </c>
      <c r="D62" s="3">
        <f>SUM(B62*C62)</f>
        <v>47.375</v>
      </c>
      <c r="E62" s="65" t="s">
        <v>25</v>
      </c>
    </row>
    <row r="63" spans="1:10" x14ac:dyDescent="0.2">
      <c r="A63" s="65"/>
      <c r="B63" s="65"/>
    </row>
    <row r="64" spans="1:10" ht="27" customHeight="1" x14ac:dyDescent="0.2">
      <c r="A64" s="65" t="s">
        <v>113</v>
      </c>
      <c r="B64" s="121" t="s">
        <v>112</v>
      </c>
      <c r="C64" s="121"/>
      <c r="D64" s="121"/>
      <c r="E64" s="121"/>
      <c r="F64" s="121"/>
      <c r="G64" s="121"/>
      <c r="H64" s="121"/>
      <c r="I64" s="121"/>
      <c r="J64" s="121"/>
    </row>
    <row r="65" spans="1:5" x14ac:dyDescent="0.2">
      <c r="A65" s="72"/>
      <c r="B65" s="73" t="s">
        <v>51</v>
      </c>
      <c r="C65" s="73" t="s">
        <v>52</v>
      </c>
      <c r="D65" s="73" t="s">
        <v>3</v>
      </c>
      <c r="E65" s="73" t="s">
        <v>53</v>
      </c>
    </row>
    <row r="66" spans="1:5" x14ac:dyDescent="0.2">
      <c r="A66" s="72" t="s">
        <v>114</v>
      </c>
      <c r="B66" s="74">
        <v>1.2</v>
      </c>
      <c r="C66" s="72">
        <v>1.2</v>
      </c>
      <c r="D66" s="74">
        <v>2</v>
      </c>
      <c r="E66" s="74">
        <f>SUM(B66*C66*D66)</f>
        <v>2.88</v>
      </c>
    </row>
    <row r="67" spans="1:5" x14ac:dyDescent="0.2">
      <c r="A67" s="72" t="s">
        <v>114</v>
      </c>
      <c r="B67" s="74">
        <v>1.5</v>
      </c>
      <c r="C67" s="72">
        <v>1.2</v>
      </c>
      <c r="D67" s="74">
        <v>6</v>
      </c>
      <c r="E67" s="74">
        <f>SUM(B67*C67*D67)</f>
        <v>10.799999999999999</v>
      </c>
    </row>
    <row r="68" spans="1:5" x14ac:dyDescent="0.2">
      <c r="A68" s="72" t="s">
        <v>115</v>
      </c>
      <c r="B68" s="74">
        <v>0.8</v>
      </c>
      <c r="C68" s="72">
        <v>0.6</v>
      </c>
      <c r="D68" s="74">
        <v>2</v>
      </c>
      <c r="E68" s="74">
        <f>SUM(B68*C68*D68)</f>
        <v>0.96</v>
      </c>
    </row>
    <row r="69" spans="1:5" x14ac:dyDescent="0.2">
      <c r="A69" s="72" t="s">
        <v>116</v>
      </c>
      <c r="B69" s="74">
        <v>0.8</v>
      </c>
      <c r="C69" s="74">
        <v>2.1</v>
      </c>
      <c r="D69" s="74">
        <v>11</v>
      </c>
      <c r="E69" s="74">
        <f>SUM(B69*C69*D69)</f>
        <v>18.48</v>
      </c>
    </row>
    <row r="70" spans="1:5" x14ac:dyDescent="0.2">
      <c r="A70" s="72" t="s">
        <v>54</v>
      </c>
      <c r="B70" s="124">
        <f>SUM(E66:E69)</f>
        <v>33.120000000000005</v>
      </c>
      <c r="C70" s="125"/>
      <c r="D70" s="125"/>
      <c r="E70" s="126"/>
    </row>
    <row r="72" spans="1:5" x14ac:dyDescent="0.2">
      <c r="A72" s="65" t="s">
        <v>122</v>
      </c>
      <c r="B72" s="65" t="s">
        <v>121</v>
      </c>
    </row>
    <row r="73" spans="1:5" x14ac:dyDescent="0.2">
      <c r="A73" s="65" t="s">
        <v>123</v>
      </c>
      <c r="B73" s="3">
        <f>SUM(D37)</f>
        <v>195.5</v>
      </c>
      <c r="C73" s="65" t="s">
        <v>46</v>
      </c>
    </row>
    <row r="75" spans="1:5" x14ac:dyDescent="0.2">
      <c r="A75" s="65" t="s">
        <v>124</v>
      </c>
      <c r="B75" s="65" t="s">
        <v>126</v>
      </c>
    </row>
    <row r="76" spans="1:5" x14ac:dyDescent="0.2">
      <c r="A76" s="65" t="s">
        <v>127</v>
      </c>
      <c r="C76" s="3">
        <v>161.16999999999999</v>
      </c>
      <c r="D76" s="65" t="s">
        <v>25</v>
      </c>
    </row>
    <row r="78" spans="1:5" x14ac:dyDescent="0.2">
      <c r="A78" s="65" t="s">
        <v>128</v>
      </c>
      <c r="B78" s="65" t="s">
        <v>130</v>
      </c>
    </row>
    <row r="79" spans="1:5" x14ac:dyDescent="0.2">
      <c r="A79" s="65" t="s">
        <v>127</v>
      </c>
      <c r="C79" s="3">
        <v>161.16999999999999</v>
      </c>
      <c r="D79" s="65" t="s">
        <v>25</v>
      </c>
    </row>
    <row r="80" spans="1:5" x14ac:dyDescent="0.2">
      <c r="A80" s="65"/>
      <c r="D80" s="65"/>
    </row>
    <row r="81" spans="1:10" x14ac:dyDescent="0.2">
      <c r="A81" s="65" t="s">
        <v>138</v>
      </c>
      <c r="B81" s="65" t="s">
        <v>194</v>
      </c>
      <c r="D81" s="65"/>
    </row>
    <row r="82" spans="1:10" x14ac:dyDescent="0.2">
      <c r="A82" s="65" t="s">
        <v>195</v>
      </c>
      <c r="D82" s="65"/>
      <c r="F82" s="3">
        <f>SUM(G37*0.2)</f>
        <v>109.47999999999998</v>
      </c>
      <c r="G82" s="65" t="s">
        <v>25</v>
      </c>
    </row>
    <row r="83" spans="1:10" x14ac:dyDescent="0.2">
      <c r="A83" s="65"/>
      <c r="D83" s="65"/>
    </row>
    <row r="84" spans="1:10" ht="40.5" customHeight="1" x14ac:dyDescent="0.2">
      <c r="A84" s="65" t="s">
        <v>138</v>
      </c>
      <c r="B84" s="123" t="s">
        <v>137</v>
      </c>
      <c r="C84" s="123"/>
      <c r="D84" s="123"/>
      <c r="E84" s="123"/>
      <c r="F84" s="123"/>
      <c r="G84" s="123"/>
      <c r="H84" s="123"/>
      <c r="I84" s="123"/>
      <c r="J84" s="123"/>
    </row>
    <row r="85" spans="1:10" x14ac:dyDescent="0.2">
      <c r="A85" s="65"/>
      <c r="B85" s="85"/>
      <c r="C85" s="78" t="s">
        <v>53</v>
      </c>
      <c r="D85" s="78" t="s">
        <v>145</v>
      </c>
      <c r="E85" s="78" t="s">
        <v>146</v>
      </c>
      <c r="F85" s="85"/>
      <c r="G85" s="85"/>
      <c r="H85" s="85"/>
      <c r="I85" s="85"/>
      <c r="J85" s="85"/>
    </row>
    <row r="86" spans="1:10" x14ac:dyDescent="0.2">
      <c r="A86" s="65" t="s">
        <v>139</v>
      </c>
      <c r="C86" s="3">
        <f>SUM(C41)</f>
        <v>138.36250000000001</v>
      </c>
      <c r="D86" s="65">
        <v>0.08</v>
      </c>
      <c r="E86" s="3">
        <f>SUM(C86*D86)</f>
        <v>11.069000000000001</v>
      </c>
    </row>
    <row r="87" spans="1:10" x14ac:dyDescent="0.2">
      <c r="A87" s="65" t="s">
        <v>141</v>
      </c>
      <c r="C87" s="3">
        <f>SUM(D51)</f>
        <v>105.88</v>
      </c>
      <c r="D87" s="65">
        <v>0.03</v>
      </c>
      <c r="E87" s="3">
        <f>SUM(C87*D87)</f>
        <v>3.1763999999999997</v>
      </c>
    </row>
    <row r="88" spans="1:10" x14ac:dyDescent="0.2">
      <c r="A88" s="65" t="s">
        <v>140</v>
      </c>
      <c r="D88" s="65"/>
      <c r="E88" s="3">
        <f>SUM(B59)</f>
        <v>2.0954999999999999</v>
      </c>
    </row>
    <row r="89" spans="1:10" x14ac:dyDescent="0.2">
      <c r="A89" s="65" t="s">
        <v>142</v>
      </c>
      <c r="C89" s="3">
        <f>SUM(D62)</f>
        <v>47.375</v>
      </c>
      <c r="D89" s="65">
        <v>0.05</v>
      </c>
      <c r="E89" s="3">
        <f>SUM(C89*D89)</f>
        <v>2.3687499999999999</v>
      </c>
    </row>
    <row r="90" spans="1:10" x14ac:dyDescent="0.2">
      <c r="A90" s="65" t="s">
        <v>143</v>
      </c>
      <c r="C90" s="3">
        <f>SUM(B73*0.07)</f>
        <v>13.685</v>
      </c>
      <c r="D90" s="65">
        <v>0.03</v>
      </c>
      <c r="E90" s="3">
        <f>SUM(C90*D90)</f>
        <v>0.41055000000000003</v>
      </c>
    </row>
    <row r="91" spans="1:10" x14ac:dyDescent="0.2">
      <c r="A91" s="65" t="s">
        <v>144</v>
      </c>
      <c r="C91" s="3">
        <f>SUM(B73)</f>
        <v>195.5</v>
      </c>
      <c r="D91" s="65">
        <v>0.04</v>
      </c>
      <c r="E91" s="3">
        <f>SUM(C91*D91)</f>
        <v>7.82</v>
      </c>
    </row>
    <row r="92" spans="1:10" x14ac:dyDescent="0.2">
      <c r="A92" s="65" t="s">
        <v>198</v>
      </c>
      <c r="C92" s="3">
        <f>SUM(F82)</f>
        <v>109.47999999999998</v>
      </c>
      <c r="D92" s="65">
        <v>0.03</v>
      </c>
      <c r="E92" s="3">
        <f>SUM(C92*D92)</f>
        <v>3.2843999999999993</v>
      </c>
    </row>
    <row r="93" spans="1:10" x14ac:dyDescent="0.2">
      <c r="A93" s="118" t="s">
        <v>21</v>
      </c>
      <c r="B93" s="118"/>
      <c r="C93" s="118"/>
      <c r="D93" s="118"/>
      <c r="E93" s="3">
        <f>SUM(E86:E92)</f>
        <v>30.224599999999999</v>
      </c>
      <c r="F93" s="65" t="s">
        <v>45</v>
      </c>
    </row>
    <row r="94" spans="1:10" x14ac:dyDescent="0.2">
      <c r="A94" s="65"/>
      <c r="D94" s="65"/>
    </row>
    <row r="95" spans="1:10" ht="41.25" customHeight="1" x14ac:dyDescent="0.2">
      <c r="A95" s="65" t="s">
        <v>49</v>
      </c>
      <c r="B95" s="121" t="s">
        <v>132</v>
      </c>
      <c r="C95" s="121"/>
      <c r="D95" s="121"/>
      <c r="E95" s="121"/>
      <c r="F95" s="121"/>
      <c r="G95" s="121"/>
      <c r="H95" s="121"/>
      <c r="I95" s="121"/>
      <c r="J95" s="121"/>
    </row>
    <row r="96" spans="1:10" x14ac:dyDescent="0.2">
      <c r="A96" s="65" t="s">
        <v>116</v>
      </c>
      <c r="B96" s="3">
        <v>0.8</v>
      </c>
      <c r="C96" s="3">
        <v>2.1</v>
      </c>
      <c r="D96" s="3">
        <v>2</v>
      </c>
      <c r="E96" s="3">
        <f>SUM(B96*C96*D96)</f>
        <v>3.3600000000000003</v>
      </c>
    </row>
    <row r="97" spans="1:10" x14ac:dyDescent="0.2">
      <c r="A97" s="65" t="s">
        <v>133</v>
      </c>
      <c r="B97" s="3">
        <v>2.5</v>
      </c>
      <c r="C97" s="3">
        <v>2.8</v>
      </c>
      <c r="D97" s="3">
        <v>1</v>
      </c>
      <c r="E97" s="3">
        <f>SUM(B97*C97*D97)</f>
        <v>7</v>
      </c>
    </row>
    <row r="98" spans="1:10" x14ac:dyDescent="0.2">
      <c r="E98" s="3">
        <f>SUM(E96:E97)</f>
        <v>10.36</v>
      </c>
      <c r="F98" s="65" t="s">
        <v>25</v>
      </c>
    </row>
    <row r="99" spans="1:10" ht="26.25" customHeight="1" x14ac:dyDescent="0.2">
      <c r="A99" s="65" t="s">
        <v>165</v>
      </c>
      <c r="B99" s="121" t="s">
        <v>164</v>
      </c>
      <c r="C99" s="121"/>
      <c r="D99" s="121"/>
      <c r="E99" s="121"/>
      <c r="F99" s="121"/>
      <c r="G99" s="121"/>
      <c r="H99" s="121"/>
      <c r="I99" s="121"/>
      <c r="J99" s="121"/>
    </row>
    <row r="100" spans="1:10" ht="15.75" customHeight="1" x14ac:dyDescent="0.2">
      <c r="A100" s="65"/>
      <c r="B100" s="122" t="s">
        <v>166</v>
      </c>
      <c r="C100" s="122"/>
      <c r="D100" s="78" t="s">
        <v>3</v>
      </c>
      <c r="E100" s="78" t="s">
        <v>53</v>
      </c>
      <c r="F100" s="82"/>
      <c r="G100" s="82"/>
      <c r="H100" s="82"/>
      <c r="I100" s="82"/>
      <c r="J100" s="82"/>
    </row>
    <row r="101" spans="1:10" x14ac:dyDescent="0.2">
      <c r="A101" s="65" t="s">
        <v>114</v>
      </c>
      <c r="B101" s="3">
        <v>1.5</v>
      </c>
      <c r="C101" s="3">
        <v>1.2</v>
      </c>
      <c r="D101" s="3">
        <v>9</v>
      </c>
      <c r="E101" s="3">
        <f>SUM(B101*C101*D101)</f>
        <v>16.2</v>
      </c>
      <c r="F101" s="65" t="s">
        <v>25</v>
      </c>
    </row>
    <row r="102" spans="1:10" x14ac:dyDescent="0.2">
      <c r="F102" s="65"/>
    </row>
    <row r="103" spans="1:10" ht="26.25" customHeight="1" x14ac:dyDescent="0.2">
      <c r="A103" s="65" t="s">
        <v>167</v>
      </c>
      <c r="B103" s="121" t="s">
        <v>169</v>
      </c>
      <c r="C103" s="121"/>
      <c r="D103" s="121"/>
      <c r="E103" s="121"/>
      <c r="F103" s="121"/>
      <c r="G103" s="121"/>
      <c r="H103" s="121"/>
      <c r="I103" s="121"/>
      <c r="J103" s="121"/>
    </row>
    <row r="104" spans="1:10" x14ac:dyDescent="0.2">
      <c r="A104" s="65"/>
      <c r="B104" s="122" t="s">
        <v>166</v>
      </c>
      <c r="C104" s="122"/>
      <c r="D104" s="78" t="s">
        <v>3</v>
      </c>
      <c r="E104" s="78" t="s">
        <v>53</v>
      </c>
      <c r="F104" s="65"/>
    </row>
    <row r="105" spans="1:10" x14ac:dyDescent="0.2">
      <c r="A105" s="65" t="s">
        <v>115</v>
      </c>
      <c r="B105" s="3">
        <v>0.8</v>
      </c>
      <c r="C105" s="3">
        <v>0.8</v>
      </c>
      <c r="D105" s="3">
        <v>2</v>
      </c>
      <c r="E105" s="3">
        <f>SUM(B105*C105*D105)</f>
        <v>1.2800000000000002</v>
      </c>
      <c r="F105" s="65"/>
    </row>
    <row r="106" spans="1:10" x14ac:dyDescent="0.2">
      <c r="A106" s="65" t="s">
        <v>115</v>
      </c>
      <c r="B106" s="3">
        <v>0.6</v>
      </c>
      <c r="C106" s="3">
        <v>0.8</v>
      </c>
      <c r="D106" s="3">
        <v>1</v>
      </c>
      <c r="E106" s="3">
        <f>SUM(B106*C106*D106)</f>
        <v>0.48</v>
      </c>
      <c r="F106" s="65"/>
    </row>
    <row r="107" spans="1:10" x14ac:dyDescent="0.2">
      <c r="A107" s="118" t="s">
        <v>21</v>
      </c>
      <c r="B107" s="119"/>
      <c r="C107" s="119"/>
      <c r="D107" s="119"/>
      <c r="E107" s="3">
        <f>SUM(E105:E106)</f>
        <v>1.7600000000000002</v>
      </c>
      <c r="F107" s="65" t="s">
        <v>25</v>
      </c>
    </row>
    <row r="108" spans="1:10" x14ac:dyDescent="0.2">
      <c r="F108" s="65"/>
    </row>
    <row r="109" spans="1:10" x14ac:dyDescent="0.2">
      <c r="A109" s="65" t="s">
        <v>170</v>
      </c>
      <c r="B109" s="3" t="s">
        <v>172</v>
      </c>
      <c r="F109" s="65"/>
    </row>
    <row r="110" spans="1:10" x14ac:dyDescent="0.2">
      <c r="A110" s="65" t="s">
        <v>173</v>
      </c>
      <c r="B110" s="3">
        <f>SUM(E101)</f>
        <v>16.2</v>
      </c>
      <c r="F110" s="65"/>
    </row>
    <row r="111" spans="1:10" x14ac:dyDescent="0.2">
      <c r="A111" s="65" t="s">
        <v>174</v>
      </c>
      <c r="B111" s="3">
        <f>SUM(E107)</f>
        <v>1.7600000000000002</v>
      </c>
      <c r="F111" s="65"/>
    </row>
    <row r="112" spans="1:10" x14ac:dyDescent="0.2">
      <c r="A112" s="65" t="s">
        <v>21</v>
      </c>
      <c r="B112" s="3">
        <f>SUM(B110:B111)</f>
        <v>17.96</v>
      </c>
      <c r="C112" s="65" t="s">
        <v>25</v>
      </c>
      <c r="F112" s="65"/>
    </row>
    <row r="113" spans="1:10" x14ac:dyDescent="0.2">
      <c r="F113" s="65"/>
    </row>
    <row r="114" spans="1:10" ht="40.5" customHeight="1" x14ac:dyDescent="0.2">
      <c r="A114" s="65" t="s">
        <v>60</v>
      </c>
      <c r="B114" s="121" t="s">
        <v>177</v>
      </c>
      <c r="C114" s="121"/>
      <c r="D114" s="121"/>
      <c r="E114" s="121"/>
      <c r="F114" s="121"/>
      <c r="G114" s="121"/>
      <c r="H114" s="121"/>
      <c r="I114" s="121"/>
      <c r="J114" s="121"/>
    </row>
    <row r="115" spans="1:10" x14ac:dyDescent="0.2">
      <c r="A115" s="65" t="s">
        <v>180</v>
      </c>
      <c r="C115" s="3">
        <v>161.16999999999999</v>
      </c>
      <c r="D115" s="65" t="s">
        <v>25</v>
      </c>
      <c r="F115" s="65"/>
    </row>
    <row r="116" spans="1:10" x14ac:dyDescent="0.2">
      <c r="F116" s="65"/>
    </row>
    <row r="117" spans="1:10" ht="27.75" customHeight="1" x14ac:dyDescent="0.2">
      <c r="A117" s="65" t="s">
        <v>61</v>
      </c>
      <c r="B117" s="121" t="s">
        <v>179</v>
      </c>
      <c r="C117" s="121"/>
      <c r="D117" s="121"/>
      <c r="E117" s="121"/>
      <c r="F117" s="121"/>
      <c r="G117" s="121"/>
      <c r="H117" s="121"/>
      <c r="I117" s="121"/>
      <c r="J117" s="121"/>
    </row>
    <row r="118" spans="1:10" x14ac:dyDescent="0.2">
      <c r="A118" s="65" t="s">
        <v>180</v>
      </c>
      <c r="C118" s="3">
        <v>161.16999999999999</v>
      </c>
      <c r="D118" s="65" t="s">
        <v>25</v>
      </c>
      <c r="F118" s="65"/>
    </row>
    <row r="119" spans="1:10" x14ac:dyDescent="0.2">
      <c r="F119" s="65"/>
    </row>
    <row r="120" spans="1:10" x14ac:dyDescent="0.2">
      <c r="A120" s="65" t="s">
        <v>62</v>
      </c>
      <c r="B120" s="65" t="s">
        <v>182</v>
      </c>
      <c r="F120" s="65"/>
    </row>
    <row r="121" spans="1:10" x14ac:dyDescent="0.2">
      <c r="A121" s="65" t="s">
        <v>183</v>
      </c>
      <c r="C121" s="3">
        <v>9.0500000000000007</v>
      </c>
      <c r="D121" s="65" t="s">
        <v>46</v>
      </c>
      <c r="F121" s="65"/>
    </row>
    <row r="122" spans="1:10" x14ac:dyDescent="0.2">
      <c r="F122" s="65"/>
    </row>
    <row r="123" spans="1:10" x14ac:dyDescent="0.2">
      <c r="A123" s="65" t="s">
        <v>185</v>
      </c>
      <c r="B123" s="65" t="s">
        <v>186</v>
      </c>
      <c r="F123" s="65"/>
    </row>
    <row r="124" spans="1:10" x14ac:dyDescent="0.2">
      <c r="A124" s="65" t="s">
        <v>188</v>
      </c>
      <c r="C124" s="3">
        <f>SUM(E37)</f>
        <v>138.36250000000001</v>
      </c>
      <c r="D124" s="65" t="s">
        <v>25</v>
      </c>
      <c r="F124" s="65"/>
    </row>
    <row r="125" spans="1:10" x14ac:dyDescent="0.2">
      <c r="F125" s="65"/>
    </row>
    <row r="126" spans="1:10" ht="25.5" customHeight="1" x14ac:dyDescent="0.2">
      <c r="A126" s="65" t="s">
        <v>191</v>
      </c>
      <c r="B126" s="121" t="s">
        <v>193</v>
      </c>
      <c r="C126" s="121"/>
      <c r="D126" s="121"/>
      <c r="E126" s="121"/>
      <c r="F126" s="121"/>
      <c r="G126" s="121"/>
      <c r="H126" s="121"/>
      <c r="I126" s="121"/>
      <c r="J126" s="121"/>
    </row>
    <row r="127" spans="1:10" x14ac:dyDescent="0.2">
      <c r="A127" s="65" t="s">
        <v>199</v>
      </c>
      <c r="C127" s="3">
        <f>SUM(E98)</f>
        <v>10.36</v>
      </c>
      <c r="D127" s="65">
        <v>2</v>
      </c>
      <c r="E127" s="3">
        <f>SUM(C127*D127)</f>
        <v>20.72</v>
      </c>
      <c r="F127" s="65"/>
    </row>
    <row r="128" spans="1:10" x14ac:dyDescent="0.2">
      <c r="A128" s="65" t="s">
        <v>200</v>
      </c>
      <c r="E128" s="3">
        <f>SUM(F82)</f>
        <v>109.47999999999998</v>
      </c>
    </row>
    <row r="129" spans="1:10" x14ac:dyDescent="0.2">
      <c r="A129" s="65" t="s">
        <v>209</v>
      </c>
      <c r="E129" s="3">
        <f>SUM(D48+D49+D50)</f>
        <v>68.12</v>
      </c>
    </row>
    <row r="130" spans="1:10" x14ac:dyDescent="0.2">
      <c r="A130" s="118" t="s">
        <v>21</v>
      </c>
      <c r="B130" s="119"/>
      <c r="C130" s="119"/>
      <c r="D130" s="119"/>
      <c r="E130" s="3">
        <f>SUM(E127:E129)</f>
        <v>198.32</v>
      </c>
      <c r="F130" s="65" t="s">
        <v>25</v>
      </c>
    </row>
    <row r="132" spans="1:10" ht="24" customHeight="1" x14ac:dyDescent="0.2">
      <c r="A132" s="65" t="s">
        <v>201</v>
      </c>
      <c r="B132" s="121" t="s">
        <v>203</v>
      </c>
      <c r="C132" s="121"/>
      <c r="D132" s="121"/>
      <c r="E132" s="121"/>
      <c r="F132" s="121"/>
      <c r="G132" s="121"/>
      <c r="H132" s="121"/>
      <c r="I132" s="121"/>
      <c r="J132" s="121"/>
    </row>
    <row r="133" spans="1:10" x14ac:dyDescent="0.2">
      <c r="A133" s="83" t="s">
        <v>99</v>
      </c>
      <c r="B133" s="83" t="s">
        <v>73</v>
      </c>
      <c r="C133" s="83" t="s">
        <v>100</v>
      </c>
      <c r="D133" s="83" t="s">
        <v>53</v>
      </c>
    </row>
    <row r="134" spans="1:10" x14ac:dyDescent="0.2">
      <c r="A134" s="65" t="s">
        <v>93</v>
      </c>
      <c r="B134" s="65">
        <f>SUM(B45)</f>
        <v>6.4</v>
      </c>
      <c r="C134" s="3">
        <v>1.6</v>
      </c>
      <c r="D134" s="3">
        <f>SUM(B134*C134)</f>
        <v>10.240000000000002</v>
      </c>
    </row>
    <row r="135" spans="1:10" x14ac:dyDescent="0.2">
      <c r="A135" s="65" t="s">
        <v>93</v>
      </c>
      <c r="B135" s="65">
        <f t="shared" ref="B135:B136" si="4">SUM(B46)</f>
        <v>5.1999999999999993</v>
      </c>
      <c r="C135" s="3">
        <v>1.6</v>
      </c>
      <c r="D135" s="3">
        <f>SUM(B135*C135)</f>
        <v>8.3199999999999985</v>
      </c>
    </row>
    <row r="136" spans="1:10" x14ac:dyDescent="0.2">
      <c r="A136" s="65" t="s">
        <v>90</v>
      </c>
      <c r="B136" s="65">
        <f t="shared" si="4"/>
        <v>12</v>
      </c>
      <c r="C136" s="3">
        <v>1.6</v>
      </c>
      <c r="D136" s="3">
        <f>SUM(B136*C136)</f>
        <v>19.200000000000003</v>
      </c>
    </row>
    <row r="137" spans="1:10" x14ac:dyDescent="0.2">
      <c r="A137" s="118" t="s">
        <v>21</v>
      </c>
      <c r="B137" s="119"/>
      <c r="C137" s="119"/>
      <c r="D137" s="3">
        <f>SUM(D134:D136)</f>
        <v>37.760000000000005</v>
      </c>
      <c r="E137" s="65" t="s">
        <v>25</v>
      </c>
    </row>
    <row r="139" spans="1:10" ht="24.75" customHeight="1" x14ac:dyDescent="0.2">
      <c r="A139" s="65" t="s">
        <v>204</v>
      </c>
      <c r="B139" s="121" t="s">
        <v>206</v>
      </c>
      <c r="C139" s="121"/>
      <c r="D139" s="121"/>
      <c r="E139" s="121"/>
      <c r="F139" s="121"/>
      <c r="G139" s="121"/>
      <c r="H139" s="121"/>
      <c r="I139" s="121"/>
      <c r="J139" s="121"/>
    </row>
    <row r="140" spans="1:10" x14ac:dyDescent="0.2">
      <c r="A140" s="65" t="s">
        <v>208</v>
      </c>
      <c r="C140" s="3">
        <f>SUM(D137)</f>
        <v>37.760000000000005</v>
      </c>
      <c r="D140" s="65" t="s">
        <v>25</v>
      </c>
    </row>
    <row r="142" spans="1:10" ht="27.75" customHeight="1" x14ac:dyDescent="0.2">
      <c r="A142" s="65" t="s">
        <v>207</v>
      </c>
      <c r="B142" s="121" t="s">
        <v>48</v>
      </c>
      <c r="C142" s="121"/>
      <c r="D142" s="121"/>
      <c r="E142" s="121"/>
      <c r="F142" s="121"/>
      <c r="G142" s="121"/>
      <c r="H142" s="121"/>
      <c r="I142" s="121"/>
      <c r="J142" s="121"/>
    </row>
    <row r="143" spans="1:10" x14ac:dyDescent="0.2">
      <c r="A143" s="65" t="s">
        <v>211</v>
      </c>
      <c r="C143" s="3">
        <f>SUM(E130)</f>
        <v>198.32</v>
      </c>
    </row>
    <row r="144" spans="1:10" x14ac:dyDescent="0.2">
      <c r="A144" s="65" t="s">
        <v>212</v>
      </c>
      <c r="C144" s="3">
        <f>SUM(C140)</f>
        <v>37.760000000000005</v>
      </c>
    </row>
    <row r="145" spans="1:10" x14ac:dyDescent="0.2">
      <c r="A145" s="118" t="s">
        <v>21</v>
      </c>
      <c r="B145" s="119"/>
      <c r="C145" s="3">
        <f>SUM(C143-C144)</f>
        <v>160.56</v>
      </c>
      <c r="D145" s="65" t="s">
        <v>25</v>
      </c>
    </row>
    <row r="147" spans="1:10" x14ac:dyDescent="0.2">
      <c r="A147" s="65" t="s">
        <v>215</v>
      </c>
      <c r="B147" s="65" t="s">
        <v>217</v>
      </c>
    </row>
    <row r="148" spans="1:10" x14ac:dyDescent="0.2">
      <c r="A148" s="65" t="s">
        <v>94</v>
      </c>
      <c r="C148" s="3">
        <f>SUM(E37)</f>
        <v>138.36250000000001</v>
      </c>
      <c r="D148" s="65" t="s">
        <v>25</v>
      </c>
    </row>
    <row r="150" spans="1:10" ht="26.25" customHeight="1" x14ac:dyDescent="0.2">
      <c r="A150" s="65" t="s">
        <v>218</v>
      </c>
      <c r="B150" s="121" t="s">
        <v>220</v>
      </c>
      <c r="C150" s="121"/>
      <c r="D150" s="121"/>
      <c r="E150" s="121"/>
      <c r="F150" s="121"/>
      <c r="G150" s="121"/>
      <c r="H150" s="121"/>
      <c r="I150" s="121"/>
      <c r="J150" s="121"/>
    </row>
    <row r="151" spans="1:10" x14ac:dyDescent="0.2">
      <c r="A151" s="65" t="s">
        <v>94</v>
      </c>
      <c r="C151" s="3">
        <f>SUM(C148)</f>
        <v>138.36250000000001</v>
      </c>
      <c r="D151" s="65" t="s">
        <v>25</v>
      </c>
    </row>
    <row r="153" spans="1:10" ht="24" customHeight="1" x14ac:dyDescent="0.2">
      <c r="A153" s="65" t="s">
        <v>221</v>
      </c>
      <c r="B153" s="121" t="s">
        <v>223</v>
      </c>
      <c r="C153" s="121"/>
      <c r="D153" s="121"/>
      <c r="E153" s="121"/>
      <c r="F153" s="121"/>
      <c r="G153" s="121"/>
      <c r="H153" s="121"/>
      <c r="I153" s="121"/>
      <c r="J153" s="121"/>
    </row>
    <row r="154" spans="1:10" x14ac:dyDescent="0.2">
      <c r="A154" s="65" t="s">
        <v>94</v>
      </c>
      <c r="C154" s="3">
        <f>SUM(C151)</f>
        <v>138.36250000000001</v>
      </c>
      <c r="D154" s="65" t="s">
        <v>25</v>
      </c>
    </row>
    <row r="156" spans="1:10" ht="29.25" customHeight="1" x14ac:dyDescent="0.2">
      <c r="A156" s="65" t="s">
        <v>225</v>
      </c>
      <c r="B156" s="121" t="s">
        <v>226</v>
      </c>
      <c r="C156" s="121"/>
      <c r="D156" s="121"/>
      <c r="E156" s="121"/>
      <c r="F156" s="121"/>
      <c r="G156" s="121"/>
      <c r="H156" s="121"/>
      <c r="I156" s="121"/>
      <c r="J156" s="121"/>
    </row>
    <row r="157" spans="1:10" x14ac:dyDescent="0.2">
      <c r="A157" s="65" t="s">
        <v>227</v>
      </c>
      <c r="B157" s="3">
        <f>SUM(D37)</f>
        <v>195.5</v>
      </c>
      <c r="C157" s="65" t="s">
        <v>46</v>
      </c>
    </row>
    <row r="159" spans="1:10" x14ac:dyDescent="0.2">
      <c r="A159" s="65" t="s">
        <v>230</v>
      </c>
      <c r="B159" s="65" t="s">
        <v>231</v>
      </c>
    </row>
    <row r="160" spans="1:10" x14ac:dyDescent="0.2">
      <c r="A160" s="65" t="s">
        <v>114</v>
      </c>
      <c r="B160" s="3">
        <v>1.5</v>
      </c>
      <c r="C160" s="3">
        <v>9</v>
      </c>
      <c r="D160" s="3">
        <f>SUM(B160*C160)</f>
        <v>13.5</v>
      </c>
    </row>
    <row r="161" spans="1:10" x14ac:dyDescent="0.2">
      <c r="A161" s="65" t="s">
        <v>115</v>
      </c>
      <c r="B161" s="3">
        <v>0.8</v>
      </c>
      <c r="C161" s="3">
        <v>2</v>
      </c>
      <c r="D161" s="3">
        <f t="shared" ref="D161:D162" si="5">SUM(B161*C161)</f>
        <v>1.6</v>
      </c>
    </row>
    <row r="162" spans="1:10" x14ac:dyDescent="0.2">
      <c r="A162" s="65" t="s">
        <v>115</v>
      </c>
      <c r="B162" s="3">
        <v>0.6</v>
      </c>
      <c r="C162" s="3">
        <v>1</v>
      </c>
      <c r="D162" s="3">
        <f t="shared" si="5"/>
        <v>0.6</v>
      </c>
    </row>
    <row r="163" spans="1:10" x14ac:dyDescent="0.2">
      <c r="A163" s="118" t="s">
        <v>21</v>
      </c>
      <c r="B163" s="119"/>
      <c r="C163" s="119"/>
      <c r="D163" s="3">
        <f>SUM(D160:D162)</f>
        <v>15.7</v>
      </c>
      <c r="E163" s="65" t="s">
        <v>46</v>
      </c>
    </row>
    <row r="165" spans="1:10" ht="27.75" customHeight="1" x14ac:dyDescent="0.2">
      <c r="A165" s="65" t="s">
        <v>256</v>
      </c>
      <c r="B165" s="121" t="s">
        <v>258</v>
      </c>
      <c r="C165" s="121"/>
      <c r="D165" s="121"/>
      <c r="E165" s="121"/>
      <c r="F165" s="121"/>
      <c r="G165" s="121"/>
      <c r="H165" s="121"/>
      <c r="I165" s="121"/>
      <c r="J165" s="121"/>
    </row>
    <row r="166" spans="1:10" x14ac:dyDescent="0.2">
      <c r="A166" s="65" t="s">
        <v>259</v>
      </c>
      <c r="C166" s="3">
        <f>SUM(C124)</f>
        <v>138.36250000000001</v>
      </c>
      <c r="D166" s="65" t="s">
        <v>25</v>
      </c>
    </row>
    <row r="168" spans="1:10" ht="24.75" customHeight="1" x14ac:dyDescent="0.2">
      <c r="A168" s="65" t="s">
        <v>260</v>
      </c>
      <c r="B168" s="121" t="s">
        <v>262</v>
      </c>
      <c r="C168" s="121"/>
      <c r="D168" s="121"/>
      <c r="E168" s="121"/>
      <c r="F168" s="121"/>
      <c r="G168" s="121"/>
      <c r="H168" s="121"/>
      <c r="I168" s="121"/>
      <c r="J168" s="121"/>
    </row>
    <row r="169" spans="1:10" x14ac:dyDescent="0.2">
      <c r="A169" s="65" t="s">
        <v>263</v>
      </c>
      <c r="D169" s="3">
        <f>SUM(G37)</f>
        <v>547.39999999999986</v>
      </c>
    </row>
    <row r="170" spans="1:10" x14ac:dyDescent="0.2">
      <c r="A170" s="65" t="s">
        <v>188</v>
      </c>
      <c r="D170" s="3">
        <f>SUM(C166)</f>
        <v>138.36250000000001</v>
      </c>
    </row>
    <row r="171" spans="1:10" x14ac:dyDescent="0.2">
      <c r="A171" s="65" t="s">
        <v>264</v>
      </c>
      <c r="D171" s="3">
        <f>SUM((18.95+9.05)*2*3.21)</f>
        <v>179.76</v>
      </c>
    </row>
    <row r="172" spans="1:10" x14ac:dyDescent="0.2">
      <c r="A172" s="94" t="s">
        <v>265</v>
      </c>
      <c r="B172" s="93"/>
      <c r="C172" s="93"/>
      <c r="D172" s="3">
        <f>SUM(D137)</f>
        <v>37.760000000000005</v>
      </c>
    </row>
    <row r="173" spans="1:10" x14ac:dyDescent="0.2">
      <c r="A173" s="118" t="s">
        <v>21</v>
      </c>
      <c r="B173" s="119"/>
      <c r="C173" s="119"/>
      <c r="D173" s="3">
        <f>SUM(D169+D170+D171-D172)</f>
        <v>827.76249999999982</v>
      </c>
      <c r="E173" s="65" t="s">
        <v>25</v>
      </c>
    </row>
  </sheetData>
  <mergeCells count="33">
    <mergeCell ref="A163:C163"/>
    <mergeCell ref="B142:J142"/>
    <mergeCell ref="A145:B145"/>
    <mergeCell ref="B150:J150"/>
    <mergeCell ref="B153:J153"/>
    <mergeCell ref="B156:J156"/>
    <mergeCell ref="B126:J126"/>
    <mergeCell ref="A130:D130"/>
    <mergeCell ref="B132:J132"/>
    <mergeCell ref="A137:C137"/>
    <mergeCell ref="B139:J139"/>
    <mergeCell ref="A2:J2"/>
    <mergeCell ref="A3:J3"/>
    <mergeCell ref="B6:G6"/>
    <mergeCell ref="B14:J14"/>
    <mergeCell ref="B64:J64"/>
    <mergeCell ref="A51:C51"/>
    <mergeCell ref="A173:C173"/>
    <mergeCell ref="A8:J8"/>
    <mergeCell ref="A18:G18"/>
    <mergeCell ref="A107:D107"/>
    <mergeCell ref="B114:J114"/>
    <mergeCell ref="B117:J117"/>
    <mergeCell ref="B165:J165"/>
    <mergeCell ref="B168:J168"/>
    <mergeCell ref="B95:J95"/>
    <mergeCell ref="B99:J99"/>
    <mergeCell ref="B100:C100"/>
    <mergeCell ref="B103:J103"/>
    <mergeCell ref="B104:C104"/>
    <mergeCell ref="B84:J84"/>
    <mergeCell ref="A93:D93"/>
    <mergeCell ref="B70:E70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M.O.</vt:lpstr>
      <vt:lpstr>CRONOGRAMA</vt:lpstr>
      <vt:lpstr>Plan1</vt:lpstr>
      <vt:lpstr>M.O.!Area_de_impressao</vt:lpstr>
      <vt:lpstr>M.O.!Titulos_de_impressao</vt:lpstr>
    </vt:vector>
  </TitlesOfParts>
  <Company>PMI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Denis Antonio de Oliveira</cp:lastModifiedBy>
  <cp:lastPrinted>2018-11-28T13:01:28Z</cp:lastPrinted>
  <dcterms:created xsi:type="dcterms:W3CDTF">2005-01-19T19:19:02Z</dcterms:created>
  <dcterms:modified xsi:type="dcterms:W3CDTF">2018-11-28T13:39:40Z</dcterms:modified>
</cp:coreProperties>
</file>