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itacao02.PMI\Google Drive\Licitação\Licitações 2020\XXX - Tomada de Preços - Pavimentação São João do Príncipe\"/>
    </mc:Choice>
  </mc:AlternateContent>
  <bookViews>
    <workbookView xWindow="480" yWindow="120" windowWidth="11340" windowHeight="9285" activeTab="6"/>
  </bookViews>
  <sheets>
    <sheet name="M.O." sheetId="1" r:id="rId1"/>
    <sheet name="Comp. 1" sheetId="4" r:id="rId2"/>
    <sheet name="Comp. 2" sheetId="5" r:id="rId3"/>
    <sheet name="Comp. 3" sheetId="6" r:id="rId4"/>
    <sheet name="Comp. 4" sheetId="7" r:id="rId5"/>
    <sheet name="Mem. de Cálculo" sheetId="3" r:id="rId6"/>
    <sheet name="CRONOGRAMA" sheetId="2" r:id="rId7"/>
  </sheets>
  <definedNames>
    <definedName name="_xlnm.Print_Area" localSheetId="0">M.O.!$A$1:$I$43</definedName>
    <definedName name="_xlnm.Print_Titles" localSheetId="0">M.O.!$1:$8</definedName>
  </definedNames>
  <calcPr calcId="152511"/>
</workbook>
</file>

<file path=xl/calcChain.xml><?xml version="1.0" encoding="utf-8"?>
<calcChain xmlns="http://schemas.openxmlformats.org/spreadsheetml/2006/main">
  <c r="C96" i="3" l="1"/>
  <c r="C94" i="3"/>
  <c r="H21" i="1"/>
  <c r="C61" i="3"/>
  <c r="C60" i="3"/>
  <c r="C59" i="3"/>
  <c r="M21" i="1"/>
  <c r="K90" i="3"/>
  <c r="C93" i="3" s="1"/>
  <c r="I88" i="3"/>
  <c r="J69" i="3"/>
  <c r="I66" i="3"/>
  <c r="I65" i="3"/>
  <c r="C14" i="2" l="1"/>
  <c r="H14" i="2" s="1"/>
  <c r="I11" i="7"/>
  <c r="I10" i="7"/>
  <c r="H33" i="1"/>
  <c r="H32" i="1"/>
  <c r="I31" i="1" s="1"/>
  <c r="M30" i="1"/>
  <c r="M31" i="1"/>
  <c r="M32" i="1"/>
  <c r="M33" i="1"/>
  <c r="H29" i="1"/>
  <c r="B93" i="3"/>
  <c r="M29" i="1"/>
  <c r="M28" i="1"/>
  <c r="M26" i="1"/>
  <c r="M27" i="1"/>
  <c r="I14" i="7" l="1"/>
  <c r="I31" i="7" s="1"/>
  <c r="I33" i="7" s="1"/>
  <c r="I34" i="7"/>
  <c r="I35" i="7" s="1"/>
  <c r="G36" i="1" s="1"/>
  <c r="I37" i="6"/>
  <c r="I36" i="6"/>
  <c r="I35" i="6"/>
  <c r="I34" i="6"/>
  <c r="I33" i="6"/>
  <c r="I29" i="6"/>
  <c r="I21" i="6"/>
  <c r="I20" i="6"/>
  <c r="I16" i="6"/>
  <c r="I11" i="6"/>
  <c r="I10" i="6"/>
  <c r="M25" i="1"/>
  <c r="M20" i="1"/>
  <c r="M22" i="1"/>
  <c r="M23" i="1"/>
  <c r="M24" i="1"/>
  <c r="G20" i="1"/>
  <c r="H25" i="5"/>
  <c r="A25" i="5"/>
  <c r="A24" i="5"/>
  <c r="O22" i="5"/>
  <c r="O21" i="5"/>
  <c r="I22" i="5"/>
  <c r="I23" i="5"/>
  <c r="I24" i="5"/>
  <c r="I25" i="5"/>
  <c r="I26" i="5"/>
  <c r="I27" i="5"/>
  <c r="H21" i="5"/>
  <c r="I21" i="5" s="1"/>
  <c r="H20" i="5"/>
  <c r="I20" i="5" s="1"/>
  <c r="I28" i="5" s="1"/>
  <c r="B33" i="4"/>
  <c r="B30" i="4"/>
  <c r="B24" i="4"/>
  <c r="B18" i="4" l="1"/>
  <c r="B12" i="4"/>
  <c r="H16" i="1"/>
  <c r="H17" i="1"/>
  <c r="H18" i="1"/>
  <c r="I14" i="1" s="1"/>
  <c r="H19" i="1"/>
  <c r="C30" i="3"/>
  <c r="M16" i="1"/>
  <c r="H15" i="1"/>
  <c r="D22" i="3"/>
  <c r="B26" i="3" s="1"/>
  <c r="C29" i="3" s="1"/>
  <c r="M13" i="1"/>
  <c r="M14" i="1"/>
  <c r="M15" i="1"/>
  <c r="M17" i="1"/>
  <c r="M18" i="1"/>
  <c r="M19" i="1"/>
  <c r="E19" i="3"/>
  <c r="M12" i="1"/>
  <c r="M11" i="1"/>
  <c r="M10" i="1"/>
  <c r="C31" i="3" l="1"/>
  <c r="H36" i="1"/>
  <c r="I35" i="1"/>
  <c r="C15" i="2" s="1"/>
  <c r="H15" i="2" s="1"/>
  <c r="H12" i="1"/>
  <c r="H28" i="1" l="1"/>
  <c r="H27" i="1"/>
  <c r="H26" i="1"/>
  <c r="H25" i="1"/>
  <c r="H20" i="1"/>
  <c r="C12" i="2" s="1"/>
  <c r="H24" i="1"/>
  <c r="I23" i="1" l="1"/>
  <c r="C13" i="2" s="1"/>
  <c r="I14" i="2"/>
  <c r="F13" i="2" l="1"/>
  <c r="F16" i="2" s="1"/>
  <c r="F18" i="2" s="1"/>
  <c r="F20" i="2" s="1"/>
  <c r="G13" i="2"/>
  <c r="G16" i="2" s="1"/>
  <c r="G18" i="2" s="1"/>
  <c r="G20" i="2" s="1"/>
  <c r="H13" i="2"/>
  <c r="H16" i="2" s="1"/>
  <c r="H18" i="2" s="1"/>
  <c r="H20" i="2" s="1"/>
  <c r="H10" i="1"/>
  <c r="B12" i="3"/>
  <c r="I13" i="2" l="1"/>
  <c r="H11" i="1"/>
  <c r="H38" i="1" s="1"/>
  <c r="K35" i="1" s="1"/>
  <c r="B16" i="3"/>
  <c r="I9" i="1" l="1"/>
  <c r="K38" i="1"/>
  <c r="E12" i="2"/>
  <c r="I12" i="2" s="1"/>
  <c r="C11" i="2"/>
  <c r="C17" i="2" s="1"/>
  <c r="D15" i="2" s="1"/>
  <c r="E11" i="2" l="1"/>
  <c r="I11" i="2" l="1"/>
  <c r="E16" i="2"/>
  <c r="E18" i="2" s="1"/>
  <c r="E20" i="2" s="1"/>
  <c r="D14" i="2"/>
  <c r="D13" i="2"/>
  <c r="D12" i="2"/>
  <c r="D11" i="2"/>
  <c r="D17" i="2" l="1"/>
  <c r="I15" i="2"/>
  <c r="I16" i="2"/>
  <c r="E17" i="2" l="1"/>
  <c r="F17" i="2" s="1"/>
  <c r="G17" i="2" s="1"/>
  <c r="H17" i="2" s="1"/>
  <c r="K18" i="2" l="1"/>
  <c r="I20" i="2"/>
</calcChain>
</file>

<file path=xl/sharedStrings.xml><?xml version="1.0" encoding="utf-8"?>
<sst xmlns="http://schemas.openxmlformats.org/spreadsheetml/2006/main" count="455" uniqueCount="205">
  <si>
    <t>Item</t>
  </si>
  <si>
    <t>descrição</t>
  </si>
  <si>
    <t>unid.</t>
  </si>
  <si>
    <t>quant.</t>
  </si>
  <si>
    <t>valor unitário</t>
  </si>
  <si>
    <t>valor total</t>
  </si>
  <si>
    <t xml:space="preserve">PREFEITURA MUNICIPAL DE IÚNA                      </t>
  </si>
  <si>
    <t>DENIS ANTONIO DE OLIVEIRA</t>
  </si>
  <si>
    <t>Engenheiro Civil - PMI</t>
  </si>
  <si>
    <t>CREA ES 7.411/D</t>
  </si>
  <si>
    <t xml:space="preserve">TOTAL GERAL </t>
  </si>
  <si>
    <t>1.1</t>
  </si>
  <si>
    <t>Local:</t>
  </si>
  <si>
    <t>1.2</t>
  </si>
  <si>
    <t>total item</t>
  </si>
  <si>
    <t>CRONOGRAMA FÍSICO - FINANCEIRO</t>
  </si>
  <si>
    <t>Valor Item</t>
  </si>
  <si>
    <t>%</t>
  </si>
  <si>
    <t>mês 1</t>
  </si>
  <si>
    <t>mês 2</t>
  </si>
  <si>
    <t>mês 3</t>
  </si>
  <si>
    <t>TOTAL</t>
  </si>
  <si>
    <t>ACUMULADO</t>
  </si>
  <si>
    <t>Denis Antonio de Oliveira</t>
  </si>
  <si>
    <t xml:space="preserve">Engenheiro Civil </t>
  </si>
  <si>
    <t>m²</t>
  </si>
  <si>
    <t>TOTAL (MÊS)</t>
  </si>
  <si>
    <t xml:space="preserve">Local: </t>
  </si>
  <si>
    <t xml:space="preserve">                   Secretária de Obras Infra Estrutura e Serviços Urbanos</t>
  </si>
  <si>
    <t>código</t>
  </si>
  <si>
    <t>item</t>
  </si>
  <si>
    <t>ref.</t>
  </si>
  <si>
    <t>1.0</t>
  </si>
  <si>
    <t>Dimesão</t>
  </si>
  <si>
    <t>x</t>
  </si>
  <si>
    <t>Área</t>
  </si>
  <si>
    <t>SERVIÇOS PRELIMINARES</t>
  </si>
  <si>
    <t>2.0</t>
  </si>
  <si>
    <t>2.1</t>
  </si>
  <si>
    <t>m³</t>
  </si>
  <si>
    <t>m</t>
  </si>
  <si>
    <t>2.2</t>
  </si>
  <si>
    <t>3.0</t>
  </si>
  <si>
    <t>4.0</t>
  </si>
  <si>
    <t>5.0</t>
  </si>
  <si>
    <t xml:space="preserve">                     Secretária de Obras Infra Estrutura e Serviços Urbanos</t>
  </si>
  <si>
    <t>MEMÓRIA DE CÁLCULO</t>
  </si>
  <si>
    <t>Secretária de Obras Infra Estrutura e Serviços Urbanos</t>
  </si>
  <si>
    <t xml:space="preserve">                         PREFEITURA MUNICIPAL DE IÚNA                      </t>
  </si>
  <si>
    <t>2.3</t>
  </si>
  <si>
    <t>2.4</t>
  </si>
  <si>
    <t>mês 4</t>
  </si>
  <si>
    <t>Obra:  Implantação de Passeio Público e Ciclovia Interligando o Distrito Sede de Iúna, Loteamento Cidade Nova e Distrito de N.S. das Graças</t>
  </si>
  <si>
    <t>DRENAGEM</t>
  </si>
  <si>
    <t>SINALIZAÇÃO</t>
  </si>
  <si>
    <t>Total</t>
  </si>
  <si>
    <t>unid</t>
  </si>
  <si>
    <t>3.1</t>
  </si>
  <si>
    <t>3.2</t>
  </si>
  <si>
    <t>3.3</t>
  </si>
  <si>
    <t>3.4</t>
  </si>
  <si>
    <t>4.1</t>
  </si>
  <si>
    <t>4.2</t>
  </si>
  <si>
    <t>5.1</t>
  </si>
  <si>
    <t>Quantidade</t>
  </si>
  <si>
    <t>1.3</t>
  </si>
  <si>
    <t>Administração local da obra</t>
  </si>
  <si>
    <t>ADMINISTRAÇÃO LOCAL</t>
  </si>
  <si>
    <t>composição</t>
  </si>
  <si>
    <t>74209/001</t>
  </si>
  <si>
    <t>SINAPI</t>
  </si>
  <si>
    <t>PLACA DE OBRA EM CHAPA DE ACO GALVANIZADO</t>
  </si>
  <si>
    <t>BARRACAO PARA DEPOSITO EM TABUAS DE MADEIRA, COBERTURA EM FIBROCIMENTO 4 MM,  INCLUSO PISO ARGAMASSA TRAÇO 1:6 (CIMENTO E AREIA)</t>
  </si>
  <si>
    <t>93584</t>
  </si>
  <si>
    <t>LOCAÇÃO DE PAVIMENTAÇÃO. AF_10/2018</t>
  </si>
  <si>
    <t>LOCAÇÃO DE PAVIMENTAÇÃO. AF_10/2018, INCLUSIVE CAIXAS RALOS E PV'S</t>
  </si>
  <si>
    <t>Estaca 24 a 39+9,39</t>
  </si>
  <si>
    <t>99064</t>
  </si>
  <si>
    <t>Obra:  PAVIMENTAÇÃO DISTRITO DE SÃO JOÃO DO PRÍNCIPE - 1ª ETAPA (est. 24+0,00 a 39+9,937)</t>
  </si>
  <si>
    <t>DISTRITO DE SÃO JOÃO DO PRÍNCIPE  IÚNA ES</t>
  </si>
  <si>
    <t>BDI 25%</t>
  </si>
  <si>
    <t>DATA BASE OUT/2019</t>
  </si>
  <si>
    <t>TUBO CONCRETO SIMPLES DN 300 MM PARA DRENAGEM - FORNECIMENTO E INSTALA CAO INCLUSIVE ESCAVACAO MANUAL 1M3/M</t>
  </si>
  <si>
    <t>M</t>
  </si>
  <si>
    <t>PV-10</t>
  </si>
  <si>
    <t>+</t>
  </si>
  <si>
    <t>LD</t>
  </si>
  <si>
    <t>LE</t>
  </si>
  <si>
    <t>PV-11</t>
  </si>
  <si>
    <t>QUANTIDADE</t>
  </si>
  <si>
    <t>TUBO DE CONCRETO PARA REDES COLETORAS DE ÁGUAS PLUVIAIS, DIÂMETRO DE 300MM, JUNTA RÍGIDA, INSTALADO EM LOCAL COM ALTO NÍVEL DE INTERFERÊNCIAS - FORNECIMENTO E ASSENTAMENTO. AF_12/2015</t>
  </si>
  <si>
    <t>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</si>
  <si>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>Largura</t>
  </si>
  <si>
    <t>Altura</t>
  </si>
  <si>
    <t>REATERRO MANUAL DE VALAS COM COMPACTAÇÃO MECANIZADA. AF_04/2016</t>
  </si>
  <si>
    <t>Comprimento idem item 2.3</t>
  </si>
  <si>
    <t>Volume escavado</t>
  </si>
  <si>
    <t>Volume de tubo</t>
  </si>
  <si>
    <t>Total reaterro</t>
  </si>
  <si>
    <t>Sub Total</t>
  </si>
  <si>
    <t>FABRICAÇÃO, MONTAGEM E DESMONTAGEM DE FORMA PARA RADIER, EM MADEIRA SERRADA, 4 UTILIZAÇÕES. AF_09/2017</t>
  </si>
  <si>
    <t>CONCRETAGEM DE RADIER, PISO OU LAJE SOBRE SOLO, FCK 30 MPA, PARA ESPESSURA DE 10 CM - LANÇAMENTO, ADENSAMENTO E ACABAMENTO. AF_09/2017</t>
  </si>
  <si>
    <t>Valor (m²)</t>
  </si>
  <si>
    <t>Valor (m³)</t>
  </si>
  <si>
    <t>Valor (kg)</t>
  </si>
  <si>
    <t>TAMPAO FOFO ARTICULADO, CLASSE B125 CARGA MAX 12,5 T, REDONDO TAMPA 60 UN AS 388,98
0 MM, REDE PLUVIAL/ESGOTO, P = CHAMINE CX AREIA / POCO VISITA ASSENTAD
O COM ARG CIM/AREIA 1:4, FORNECIMENTO E ASSENTAMENTO</t>
  </si>
  <si>
    <t>CORTE E DOBRA DE AÇO CA-60, DIÂMETRO DE 5,0 MM, UTILIZADO EM ESTRUTURAS DIVERSAS, EXCETO LAJES. AF_12/2015</t>
  </si>
  <si>
    <t>Valor (unid.)</t>
  </si>
  <si>
    <t>TOTAL (R$)</t>
  </si>
  <si>
    <t>COMPOSIÇÃO 1 TAMPA POÇO DE VISITA</t>
  </si>
  <si>
    <t>Tampa de poço de visita em concreto armado com tampão F.F.A.P, inclusivenivelamento com a via no greide pronto</t>
  </si>
  <si>
    <t>CAIXA PARA RALO C OM GRELHA FOFO 135 KG DE ALV TIJOLO MACICO (7X10X20) PAREDES DE UMA VEZ (0.20 M) DE 0.90X1.20X1.50 M (EXTERNA) COM ARGAMASSA 1:4 CIMENTO:AREIA, BASE CONC FCK=10 MPA</t>
  </si>
  <si>
    <t>CAIXA PARA RALO COM GRELHA FOFO 135 KG DE ALV TIJOLO MACICO (7X10X20) PAREDES DE UMA VEZ (0.20 M) DE 0.90X1.20X1.50 M (EXTERNA) COM ARGAMAS SA 1:4 CIMENTO:AREIA, BASE CONC FCK=10 MPA, EXCLUSIVE ESCAVACAO E REATERRO.</t>
  </si>
  <si>
    <t>LD/LE</t>
  </si>
  <si>
    <t>UN</t>
  </si>
  <si>
    <t>2.5</t>
  </si>
  <si>
    <t>SERVIÇO:</t>
  </si>
  <si>
    <t>Trincheira drenante  em concreto armado , incluíndo trilhos TR25 , escavação e reaterro</t>
  </si>
  <si>
    <t xml:space="preserve">UND: </t>
  </si>
  <si>
    <t>MÃO-DE-OBRA</t>
  </si>
  <si>
    <t>CÓD.</t>
  </si>
  <si>
    <t>ORGÃO</t>
  </si>
  <si>
    <t>DESCRIÇÃO</t>
  </si>
  <si>
    <t>UND</t>
  </si>
  <si>
    <t>COEF</t>
  </si>
  <si>
    <t>R$ UNIT.</t>
  </si>
  <si>
    <t>R$ PARCIAL</t>
  </si>
  <si>
    <t>TOTAL A</t>
  </si>
  <si>
    <t>MATERIAIS/ SERVIÇOS</t>
  </si>
  <si>
    <t>FORMA TABUA P/ CONCRETO C/ REAPROVEITAMENTO 3X.</t>
  </si>
  <si>
    <t>M2</t>
  </si>
  <si>
    <t>CONCRETO AUTOADENSAVEL (CAA) CLASSE DE RESISTENCIA C25, ESPALHAMENTO SF2, INCLUI SERVICO DE BOMBEAMENTO (NBR 15823)</t>
  </si>
  <si>
    <t>M3</t>
  </si>
  <si>
    <t>KG</t>
  </si>
  <si>
    <t>ESCAVACAO MANUAL EM SOLO-PROF. ATE 1,50 M</t>
  </si>
  <si>
    <t>REATERRO DE VALA COM COMPACTAÇÃO MANUAL</t>
  </si>
  <si>
    <t>ACO CA-50, 6,3 MM, VERGALHAO</t>
  </si>
  <si>
    <t>TOTAL B</t>
  </si>
  <si>
    <t>RESUMO</t>
  </si>
  <si>
    <t>TOTAL  A</t>
  </si>
  <si>
    <t>TOTAL  B</t>
  </si>
  <si>
    <t>TOTAL C (A+B)</t>
  </si>
  <si>
    <t>PREÇO DE VENDA</t>
  </si>
  <si>
    <t>COMPOSIÇÃO 02</t>
  </si>
  <si>
    <t>83623</t>
  </si>
  <si>
    <t>GRELHA DE FERRO FUNDIDO PARA CANALETA LARG = 30CM, FORNECIMENTO E ASSE M AS 197,85
NTAMENTO</t>
  </si>
  <si>
    <t>COM BDI 25%</t>
  </si>
  <si>
    <t>Trincheira drenante  em concreto armado , incluíndo grelha articulada de FOFO 135 kg, escavação e reaterro</t>
  </si>
  <si>
    <t>2.6</t>
  </si>
  <si>
    <t>PV-12</t>
  </si>
  <si>
    <t>PV-13</t>
  </si>
  <si>
    <t>PV-14</t>
  </si>
  <si>
    <t>PV-15</t>
  </si>
  <si>
    <t>PV-16</t>
  </si>
  <si>
    <t>Desconto dos PV's</t>
  </si>
  <si>
    <t>PAVIMENTAÇÃO</t>
  </si>
  <si>
    <t>ASSENTAMENTO DE GUIA (MEIO-FIO) EM TRECHO RETO, CONFECCIONADA EM CONCRETO PRÉ-FABRICADO, DIMENSÕES 100X15X13X30 CM (COMPRIMENTO X BASE INFERIOR X BASE SUPERIOR X ALTURA), PARA VIAS URBANAS (USO VIÁRIO). AF_06/2016</t>
  </si>
  <si>
    <t>Travessão - travamento 5 unidades de 6,00 m</t>
  </si>
  <si>
    <t>96620</t>
  </si>
  <si>
    <t>EXECUÇÃO DE LASTRO EM CONCRETO (1:2,5:6), PREPARO MANUAL</t>
  </si>
  <si>
    <t>Ladrilho Pastilhado</t>
  </si>
  <si>
    <t>Fornecimento e assentamento de ladrilho hidráulico pastilhado, vermelho, dim. 20x20 cm, esp. 1.5cm, assentado com pasta de cimento colante, exclusive regularização e lastro</t>
  </si>
  <si>
    <t>SERVENTE COM ENCARGOS COMPLEMENTARES</t>
  </si>
  <si>
    <t>H</t>
  </si>
  <si>
    <t>AZULEJISTA OU LADRILHISTA COM ENCARGOS COMPLEMENTARES</t>
  </si>
  <si>
    <t>ARGAMASSA COLANTE AC I PARA CERAMICAS</t>
  </si>
  <si>
    <t>LADRILHO HIDRAULICO, *20 x 20* CM, E= 2 CM, DADOS (36), COR NATURAL</t>
  </si>
  <si>
    <t>Coeficientes adotados conforme composição 200253 do IOPES</t>
  </si>
  <si>
    <t>COMPOSIÇÃO 03</t>
  </si>
  <si>
    <t>6111</t>
  </si>
  <si>
    <t>LE/LD</t>
  </si>
  <si>
    <t>MF - Ramo Principal</t>
  </si>
  <si>
    <t>3.5</t>
  </si>
  <si>
    <t>EXECUÇÃO DE PASSEIO (CALÇADA) EM CONCRETO 12 MPA, TRAÇO 1:3:5 (CIMENTO /AREIA/BRITA), PREPARO MECÂNICO, ESPESSURA 7CM, COM JUNTA DE DILATAÇÃO EM MADEIRA, INCLUSO LANÇAMENTO E ADENSAMENTO</t>
  </si>
  <si>
    <t>Ramo Principal</t>
  </si>
  <si>
    <t>REGULARIZACAO E COMPACTACAO DE SUBLEITO ATE 20 CM DE ESPESSURA (100% DO P.N.)</t>
  </si>
  <si>
    <t>EXECUÇÃO DE VIA EM PISO INTERTRAVADO, COM BLOCO RETANGULAR DE 20 X 10 CM OU PAVI S, FCK 35 Mpa ESPESSURA 8 CM. AF_12/2015</t>
  </si>
  <si>
    <t>3.6</t>
  </si>
  <si>
    <t>4 S 06 200 02</t>
  </si>
  <si>
    <t>SICRO</t>
  </si>
  <si>
    <t>Forn. e implantação placa sinaliz. tot.refletiva</t>
  </si>
  <si>
    <t>SINALIZACAO HORIZONTAL COM TINTA RETRORREFLETIVA A BASE DE RESINA ACRI LICA COM MICROESFERAS DE VIDRO</t>
  </si>
  <si>
    <t>Regulamentação</t>
  </si>
  <si>
    <t>Advertência</t>
  </si>
  <si>
    <t>Identificação de logradouro</t>
  </si>
  <si>
    <t>Faixa de Pedestres</t>
  </si>
  <si>
    <t>Faixa de Retenção</t>
  </si>
  <si>
    <t>Faixa Amarela Tracejada</t>
  </si>
  <si>
    <t>Faixa Amarela Contínua</t>
  </si>
  <si>
    <t>Faixa Branca Tracejada</t>
  </si>
  <si>
    <t>Administração Local</t>
  </si>
  <si>
    <t>und</t>
  </si>
  <si>
    <t>ENCARREGADO GERAL COM ENCARGOS COMPLEMENTARES</t>
  </si>
  <si>
    <t>ENGENHEIRO CIVIL DE OBRA JUNIOR COM ENCARGOS COMPLEMENTARES</t>
  </si>
  <si>
    <t>COMPOSIÇÃO 04</t>
  </si>
  <si>
    <t>Limpa Roda</t>
  </si>
  <si>
    <t>Largura média</t>
  </si>
  <si>
    <t>Total item</t>
  </si>
  <si>
    <t>2.7</t>
  </si>
  <si>
    <t>EXECUÇÃO DE SARJETA DE CONCRETO USINADO, MOLDADA IN LOCO EM TRECHO RETO, 30 CM BASE X 15 CM ALTURA. AF_06/2016</t>
  </si>
  <si>
    <t>Total Meio Fio</t>
  </si>
  <si>
    <t>Descontar Trav.</t>
  </si>
  <si>
    <t>Area de sarjeta</t>
  </si>
  <si>
    <t xml:space="preserve">TOTAL </t>
  </si>
  <si>
    <t>Obra:  PAVIMENTAÇÃO DISTRITO DE SÃO JOÃO DO PRÍNCIPE - 1ª ETAPA (est. 19+0,00 a 39+9,937)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</si>
</sst>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(* #,##0_);_(* \(#,##0\);_(* &quot;-&quot;??_);_(@_)"/>
    <numFmt numFmtId="168" formatCode="&quot;R$ &quot;#,##0.00"/>
    <numFmt numFmtId="169" formatCode="#,##0.000"/>
    <numFmt numFmtId="170" formatCode="&quot;TOTAL E (BDI &quot;0.00&quot;%)&quot;"/>
    <numFmt numFmtId="171" formatCode="_(&quot;R$ &quot;* #,##0.00_);_(&quot;R$ &quot;* \(#,##0.00\);_(&quot;R$ &quot;* &quot;-&quot;??_);_(@_)"/>
    <numFmt numFmtId="172" formatCode="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</font>
    <font>
      <b/>
      <sz val="8"/>
      <name val="Arial"/>
    </font>
    <font>
      <sz val="6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1" fillId="0" borderId="0"/>
    <xf numFmtId="0" fontId="1" fillId="0" borderId="0"/>
    <xf numFmtId="171" fontId="21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2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2" xfId="2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2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2" applyFont="1" applyBorder="1"/>
    <xf numFmtId="0" fontId="0" fillId="0" borderId="5" xfId="0" applyBorder="1"/>
    <xf numFmtId="164" fontId="0" fillId="0" borderId="0" xfId="0" applyNumberFormat="1"/>
    <xf numFmtId="0" fontId="5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164" fontId="6" fillId="0" borderId="6" xfId="2" applyFont="1" applyBorder="1"/>
    <xf numFmtId="0" fontId="6" fillId="0" borderId="6" xfId="0" applyFont="1" applyBorder="1"/>
    <xf numFmtId="0" fontId="5" fillId="0" borderId="7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164" fontId="6" fillId="0" borderId="8" xfId="2" applyFont="1" applyBorder="1"/>
    <xf numFmtId="0" fontId="6" fillId="0" borderId="9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justify" wrapText="1"/>
    </xf>
    <xf numFmtId="0" fontId="6" fillId="0" borderId="6" xfId="0" applyFont="1" applyBorder="1" applyAlignment="1" applyProtection="1">
      <alignment horizontal="justify" wrapText="1"/>
      <protection locked="0"/>
    </xf>
    <xf numFmtId="165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justify" wrapText="1"/>
    </xf>
    <xf numFmtId="164" fontId="6" fillId="0" borderId="6" xfId="2" applyFont="1" applyFill="1" applyBorder="1"/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wrapText="1"/>
    </xf>
    <xf numFmtId="164" fontId="0" fillId="0" borderId="0" xfId="2" applyFont="1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9" fontId="0" fillId="0" borderId="0" xfId="1" applyFont="1" applyBorder="1"/>
    <xf numFmtId="164" fontId="5" fillId="0" borderId="6" xfId="2" applyFont="1" applyBorder="1" applyAlignment="1">
      <alignment horizontal="center" wrapText="1"/>
    </xf>
    <xf numFmtId="9" fontId="5" fillId="0" borderId="6" xfId="1" applyFont="1" applyBorder="1" applyAlignment="1">
      <alignment horizontal="center"/>
    </xf>
    <xf numFmtId="164" fontId="5" fillId="0" borderId="6" xfId="2" applyFont="1" applyBorder="1" applyAlignment="1">
      <alignment horizontal="center"/>
    </xf>
    <xf numFmtId="0" fontId="8" fillId="0" borderId="6" xfId="0" applyFont="1" applyBorder="1"/>
    <xf numFmtId="164" fontId="8" fillId="0" borderId="6" xfId="2" applyFont="1" applyBorder="1"/>
    <xf numFmtId="166" fontId="8" fillId="0" borderId="6" xfId="1" applyNumberFormat="1" applyFont="1" applyBorder="1"/>
    <xf numFmtId="164" fontId="8" fillId="0" borderId="6" xfId="0" applyNumberFormat="1" applyFont="1" applyBorder="1"/>
    <xf numFmtId="9" fontId="8" fillId="0" borderId="6" xfId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4" fontId="8" fillId="0" borderId="0" xfId="0" applyNumberFormat="1" applyFont="1" applyAlignment="1">
      <alignment horizontal="center"/>
    </xf>
    <xf numFmtId="0" fontId="6" fillId="0" borderId="7" xfId="0" applyFont="1" applyBorder="1"/>
    <xf numFmtId="164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0" xfId="0" applyFill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left"/>
    </xf>
    <xf numFmtId="164" fontId="11" fillId="0" borderId="0" xfId="2" applyFont="1"/>
    <xf numFmtId="164" fontId="11" fillId="0" borderId="0" xfId="2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Fill="1" applyBorder="1" applyAlignment="1"/>
    <xf numFmtId="0" fontId="11" fillId="0" borderId="0" xfId="0" applyFont="1" applyAlignment="1">
      <alignment wrapText="1"/>
    </xf>
    <xf numFmtId="164" fontId="0" fillId="0" borderId="0" xfId="2" applyFont="1" applyAlignment="1">
      <alignment horizontal="center"/>
    </xf>
    <xf numFmtId="0" fontId="3" fillId="0" borderId="0" xfId="0" applyFont="1" applyAlignment="1">
      <alignment wrapText="1"/>
    </xf>
    <xf numFmtId="0" fontId="5" fillId="0" borderId="6" xfId="0" applyFont="1" applyFill="1" applyBorder="1" applyAlignment="1">
      <alignment horizontal="left" vertical="center" wrapText="1"/>
    </xf>
    <xf numFmtId="164" fontId="0" fillId="0" borderId="0" xfId="2" applyFont="1" applyFill="1"/>
    <xf numFmtId="164" fontId="0" fillId="0" borderId="0" xfId="2" applyFont="1" applyAlignment="1">
      <alignment wrapText="1"/>
    </xf>
    <xf numFmtId="164" fontId="11" fillId="0" borderId="0" xfId="2" applyFont="1" applyAlignment="1">
      <alignment wrapText="1"/>
    </xf>
    <xf numFmtId="164" fontId="3" fillId="0" borderId="0" xfId="2" applyFont="1" applyAlignment="1">
      <alignment wrapText="1"/>
    </xf>
    <xf numFmtId="0" fontId="11" fillId="0" borderId="0" xfId="0" applyFont="1"/>
    <xf numFmtId="1" fontId="6" fillId="0" borderId="6" xfId="0" quotePrefix="1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164" fontId="11" fillId="0" borderId="0" xfId="2" applyFont="1" applyAlignment="1">
      <alignment horizontal="left" wrapText="1"/>
    </xf>
    <xf numFmtId="0" fontId="6" fillId="0" borderId="6" xfId="0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vertical="center"/>
    </xf>
    <xf numFmtId="167" fontId="0" fillId="0" borderId="0" xfId="2" applyNumberFormat="1" applyFont="1"/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4" fontId="6" fillId="0" borderId="6" xfId="3" applyNumberFormat="1" applyFont="1" applyBorder="1"/>
    <xf numFmtId="164" fontId="6" fillId="0" borderId="6" xfId="3" applyFont="1" applyFill="1" applyBorder="1"/>
    <xf numFmtId="164" fontId="6" fillId="0" borderId="6" xfId="3" applyFont="1" applyBorder="1"/>
    <xf numFmtId="164" fontId="11" fillId="0" borderId="0" xfId="3" applyFont="1"/>
    <xf numFmtId="164" fontId="0" fillId="0" borderId="0" xfId="3" applyFont="1"/>
    <xf numFmtId="164" fontId="11" fillId="0" borderId="0" xfId="3" applyFont="1" applyAlignment="1">
      <alignment horizontal="center"/>
    </xf>
    <xf numFmtId="165" fontId="6" fillId="0" borderId="7" xfId="0" applyNumberFormat="1" applyFont="1" applyBorder="1" applyAlignment="1">
      <alignment horizontal="center" vertical="center"/>
    </xf>
    <xf numFmtId="1" fontId="6" fillId="0" borderId="7" xfId="0" quotePrefix="1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" fontId="5" fillId="0" borderId="7" xfId="0" quotePrefix="1" applyNumberFormat="1" applyFont="1" applyBorder="1" applyAlignment="1">
      <alignment horizontal="center" vertical="center"/>
    </xf>
    <xf numFmtId="43" fontId="0" fillId="0" borderId="0" xfId="0" applyNumberFormat="1" applyAlignment="1">
      <alignment wrapText="1"/>
    </xf>
    <xf numFmtId="164" fontId="11" fillId="0" borderId="0" xfId="2" applyFont="1" applyAlignment="1">
      <alignment horizontal="left" wrapText="1"/>
    </xf>
    <xf numFmtId="0" fontId="6" fillId="2" borderId="6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6" fillId="2" borderId="6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6" xfId="3" applyNumberFormat="1" applyFont="1" applyFill="1" applyBorder="1" applyAlignment="1">
      <alignment horizontal="right" vertical="center"/>
    </xf>
    <xf numFmtId="0" fontId="11" fillId="2" borderId="0" xfId="4" applyNumberFormat="1" applyFont="1" applyFill="1" applyBorder="1" applyAlignment="1">
      <alignment horizontal="center" vertical="center" shrinkToFit="1"/>
    </xf>
    <xf numFmtId="2" fontId="11" fillId="2" borderId="0" xfId="5" applyNumberFormat="1" applyFont="1" applyFill="1" applyBorder="1" applyAlignment="1">
      <alignment horizontal="center" vertical="center"/>
    </xf>
    <xf numFmtId="2" fontId="11" fillId="2" borderId="0" xfId="4" applyNumberFormat="1" applyFont="1" applyFill="1" applyBorder="1" applyAlignment="1">
      <alignment horizontal="center" vertical="center"/>
    </xf>
    <xf numFmtId="1" fontId="12" fillId="2" borderId="0" xfId="4" applyNumberFormat="1" applyFont="1" applyFill="1" applyBorder="1" applyAlignment="1">
      <alignment horizontal="center" vertical="center"/>
    </xf>
    <xf numFmtId="2" fontId="12" fillId="2" borderId="0" xfId="5" applyNumberFormat="1" applyFont="1" applyFill="1" applyBorder="1" applyAlignment="1">
      <alignment horizontal="center" vertical="center"/>
    </xf>
    <xf numFmtId="2" fontId="12" fillId="2" borderId="0" xfId="4" applyNumberFormat="1" applyFont="1" applyFill="1" applyBorder="1" applyAlignment="1">
      <alignment horizontal="center" vertical="center"/>
    </xf>
    <xf numFmtId="4" fontId="12" fillId="2" borderId="0" xfId="4" applyNumberFormat="1" applyFont="1" applyFill="1" applyBorder="1" applyAlignment="1">
      <alignment horizontal="center" vertical="center"/>
    </xf>
    <xf numFmtId="2" fontId="12" fillId="2" borderId="0" xfId="3" applyNumberFormat="1" applyFont="1" applyFill="1" applyBorder="1" applyAlignment="1">
      <alignment horizontal="center" vertical="center"/>
    </xf>
    <xf numFmtId="4" fontId="11" fillId="2" borderId="0" xfId="4" applyNumberFormat="1" applyFont="1" applyFill="1" applyBorder="1" applyAlignment="1">
      <alignment horizontal="center" vertical="center"/>
    </xf>
    <xf numFmtId="4" fontId="12" fillId="2" borderId="0" xfId="3" applyNumberFormat="1" applyFont="1" applyFill="1" applyBorder="1" applyAlignment="1">
      <alignment horizontal="center" vertical="center"/>
    </xf>
    <xf numFmtId="2" fontId="11" fillId="2" borderId="0" xfId="4" applyNumberFormat="1" applyFont="1" applyFill="1" applyBorder="1" applyAlignment="1">
      <alignment vertical="center" wrapText="1"/>
    </xf>
    <xf numFmtId="164" fontId="11" fillId="2" borderId="0" xfId="3" applyFont="1" applyFill="1" applyBorder="1" applyAlignment="1">
      <alignment horizontal="center" vertical="center"/>
    </xf>
    <xf numFmtId="2" fontId="3" fillId="2" borderId="0" xfId="5" applyNumberFormat="1" applyFont="1" applyFill="1" applyBorder="1" applyAlignment="1">
      <alignment horizontal="center" vertical="center"/>
    </xf>
    <xf numFmtId="2" fontId="3" fillId="2" borderId="0" xfId="4" applyNumberFormat="1" applyFont="1" applyFill="1" applyBorder="1" applyAlignment="1">
      <alignment horizontal="center" vertical="center"/>
    </xf>
    <xf numFmtId="2" fontId="3" fillId="2" borderId="0" xfId="3" applyNumberFormat="1" applyFont="1" applyFill="1" applyBorder="1" applyAlignment="1">
      <alignment horizontal="center" vertical="center"/>
    </xf>
    <xf numFmtId="164" fontId="3" fillId="2" borderId="0" xfId="3" applyFont="1" applyFill="1" applyBorder="1" applyAlignment="1">
      <alignment horizontal="center" vertical="center"/>
    </xf>
    <xf numFmtId="164" fontId="6" fillId="0" borderId="6" xfId="2" applyFont="1" applyBorder="1" applyAlignment="1">
      <alignment horizontal="center" vertical="center"/>
    </xf>
    <xf numFmtId="164" fontId="6" fillId="0" borderId="6" xfId="2" applyFont="1" applyFill="1" applyBorder="1" applyAlignment="1">
      <alignment horizontal="center" vertical="center"/>
    </xf>
    <xf numFmtId="4" fontId="6" fillId="0" borderId="6" xfId="3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43" fontId="3" fillId="0" borderId="0" xfId="0" applyNumberFormat="1" applyFont="1"/>
    <xf numFmtId="0" fontId="3" fillId="2" borderId="0" xfId="4" applyNumberFormat="1" applyFont="1" applyFill="1" applyBorder="1" applyAlignment="1">
      <alignment horizontal="center" vertical="center"/>
    </xf>
    <xf numFmtId="2" fontId="11" fillId="2" borderId="0" xfId="3" applyNumberFormat="1" applyFont="1" applyFill="1" applyBorder="1" applyAlignment="1">
      <alignment horizontal="center" vertical="center"/>
    </xf>
    <xf numFmtId="2" fontId="3" fillId="2" borderId="0" xfId="3" applyNumberFormat="1" applyFont="1" applyFill="1" applyBorder="1" applyAlignment="1">
      <alignment horizontal="center" vertical="center" wrapText="1"/>
    </xf>
    <xf numFmtId="0" fontId="11" fillId="2" borderId="0" xfId="4" applyNumberFormat="1" applyFont="1" applyFill="1" applyBorder="1" applyAlignment="1">
      <alignment horizontal="center" vertical="center"/>
    </xf>
    <xf numFmtId="2" fontId="11" fillId="2" borderId="0" xfId="3" applyNumberFormat="1" applyFont="1" applyFill="1" applyBorder="1" applyAlignment="1">
      <alignment horizontal="center" vertical="center" wrapText="1"/>
    </xf>
    <xf numFmtId="164" fontId="11" fillId="0" borderId="0" xfId="2" applyFont="1" applyBorder="1"/>
    <xf numFmtId="2" fontId="15" fillId="2" borderId="0" xfId="4" applyNumberFormat="1" applyFont="1" applyFill="1" applyBorder="1" applyAlignment="1">
      <alignment horizontal="center" vertical="center"/>
    </xf>
    <xf numFmtId="1" fontId="11" fillId="2" borderId="0" xfId="4" applyNumberFormat="1" applyFont="1" applyFill="1" applyBorder="1" applyAlignment="1">
      <alignment horizontal="center" vertical="center"/>
    </xf>
    <xf numFmtId="1" fontId="17" fillId="2" borderId="3" xfId="6" applyNumberFormat="1" applyFont="1" applyFill="1" applyBorder="1" applyAlignment="1">
      <alignment vertical="top"/>
    </xf>
    <xf numFmtId="1" fontId="17" fillId="2" borderId="3" xfId="6" applyNumberFormat="1" applyFont="1" applyFill="1" applyBorder="1" applyAlignment="1"/>
    <xf numFmtId="2" fontId="17" fillId="2" borderId="4" xfId="7" applyNumberFormat="1" applyFont="1" applyFill="1" applyBorder="1" applyAlignment="1">
      <alignment horizontal="left"/>
    </xf>
    <xf numFmtId="0" fontId="17" fillId="2" borderId="5" xfId="7" applyFont="1" applyFill="1" applyBorder="1"/>
    <xf numFmtId="2" fontId="17" fillId="2" borderId="5" xfId="7" applyNumberFormat="1" applyFont="1" applyFill="1" applyBorder="1" applyAlignment="1">
      <alignment horizontal="center"/>
    </xf>
    <xf numFmtId="2" fontId="17" fillId="2" borderId="5" xfId="7" applyNumberFormat="1" applyFont="1" applyFill="1" applyBorder="1" applyAlignment="1">
      <alignment horizontal="justify" vertical="justify" wrapText="1"/>
    </xf>
    <xf numFmtId="164" fontId="18" fillId="2" borderId="5" xfId="3" applyFont="1" applyFill="1" applyBorder="1" applyAlignment="1">
      <alignment horizontal="right"/>
    </xf>
    <xf numFmtId="168" fontId="17" fillId="2" borderId="5" xfId="7" applyNumberFormat="1" applyFont="1" applyFill="1" applyBorder="1" applyAlignment="1"/>
    <xf numFmtId="0" fontId="17" fillId="2" borderId="10" xfId="7" applyFont="1" applyFill="1" applyBorder="1" applyAlignment="1"/>
    <xf numFmtId="1" fontId="17" fillId="2" borderId="6" xfId="6" applyNumberFormat="1" applyFont="1" applyFill="1" applyBorder="1" applyAlignment="1">
      <alignment horizontal="center"/>
    </xf>
    <xf numFmtId="0" fontId="17" fillId="2" borderId="6" xfId="6" applyFont="1" applyFill="1" applyBorder="1" applyAlignment="1">
      <alignment horizontal="center"/>
    </xf>
    <xf numFmtId="2" fontId="17" fillId="2" borderId="6" xfId="6" applyNumberFormat="1" applyFont="1" applyFill="1" applyBorder="1" applyAlignment="1">
      <alignment horizontal="center"/>
    </xf>
    <xf numFmtId="168" fontId="17" fillId="2" borderId="6" xfId="6" applyNumberFormat="1" applyFont="1" applyFill="1" applyBorder="1" applyAlignment="1"/>
    <xf numFmtId="0" fontId="17" fillId="2" borderId="6" xfId="6" applyFont="1" applyFill="1" applyBorder="1" applyAlignment="1"/>
    <xf numFmtId="1" fontId="17" fillId="2" borderId="1" xfId="6" applyNumberFormat="1" applyFont="1" applyFill="1" applyBorder="1" applyAlignment="1">
      <alignment horizontal="center" vertical="top" wrapText="1"/>
    </xf>
    <xf numFmtId="49" fontId="17" fillId="2" borderId="1" xfId="6" applyNumberFormat="1" applyFont="1" applyFill="1" applyBorder="1" applyAlignment="1">
      <alignment horizontal="center" vertical="top" wrapText="1"/>
    </xf>
    <xf numFmtId="4" fontId="17" fillId="2" borderId="1" xfId="6" applyNumberFormat="1" applyFont="1" applyFill="1" applyBorder="1" applyAlignment="1">
      <alignment horizontal="right" vertical="top" wrapText="1"/>
    </xf>
    <xf numFmtId="168" fontId="17" fillId="2" borderId="13" xfId="6" applyNumberFormat="1" applyFont="1" applyFill="1" applyBorder="1" applyAlignment="1">
      <alignment horizontal="right" vertical="top" wrapText="1"/>
    </xf>
    <xf numFmtId="2" fontId="17" fillId="2" borderId="1" xfId="6" applyNumberFormat="1" applyFont="1" applyFill="1" applyBorder="1" applyAlignment="1">
      <alignment horizontal="center" vertical="top" wrapText="1"/>
    </xf>
    <xf numFmtId="168" fontId="17" fillId="2" borderId="6" xfId="6" applyNumberFormat="1" applyFont="1" applyFill="1" applyBorder="1" applyAlignment="1">
      <alignment vertical="top" wrapText="1"/>
    </xf>
    <xf numFmtId="1" fontId="17" fillId="2" borderId="3" xfId="6" applyNumberFormat="1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17" fillId="2" borderId="0" xfId="6" applyFont="1" applyFill="1" applyBorder="1"/>
    <xf numFmtId="2" fontId="17" fillId="2" borderId="0" xfId="6" applyNumberFormat="1" applyFont="1" applyFill="1" applyBorder="1" applyAlignment="1">
      <alignment horizontal="center"/>
    </xf>
    <xf numFmtId="168" fontId="17" fillId="2" borderId="0" xfId="6" applyNumberFormat="1" applyFont="1" applyFill="1" applyBorder="1" applyAlignment="1"/>
    <xf numFmtId="0" fontId="17" fillId="2" borderId="9" xfId="6" applyFont="1" applyFill="1" applyBorder="1" applyAlignment="1"/>
    <xf numFmtId="0" fontId="17" fillId="2" borderId="8" xfId="6" applyFont="1" applyFill="1" applyBorder="1" applyAlignment="1">
      <alignment horizontal="center"/>
    </xf>
    <xf numFmtId="168" fontId="17" fillId="2" borderId="8" xfId="6" applyNumberFormat="1" applyFont="1" applyFill="1" applyBorder="1" applyAlignment="1"/>
    <xf numFmtId="0" fontId="17" fillId="2" borderId="6" xfId="7" applyFont="1" applyFill="1" applyBorder="1" applyAlignment="1">
      <alignment horizontal="center"/>
    </xf>
    <xf numFmtId="1" fontId="17" fillId="2" borderId="1" xfId="6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4" fontId="17" fillId="2" borderId="6" xfId="7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168" fontId="17" fillId="2" borderId="13" xfId="7" applyNumberFormat="1" applyFont="1" applyFill="1" applyBorder="1" applyAlignment="1">
      <alignment horizontal="right" vertical="center" wrapText="1"/>
    </xf>
    <xf numFmtId="169" fontId="17" fillId="2" borderId="6" xfId="7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vertical="center" wrapText="1"/>
    </xf>
    <xf numFmtId="2" fontId="17" fillId="2" borderId="6" xfId="7" applyNumberFormat="1" applyFont="1" applyFill="1" applyBorder="1" applyAlignment="1">
      <alignment horizontal="center" vertical="center" wrapText="1"/>
    </xf>
    <xf numFmtId="2" fontId="17" fillId="2" borderId="6" xfId="6" applyNumberFormat="1" applyFont="1" applyFill="1" applyBorder="1" applyAlignment="1">
      <alignment horizontal="center" vertical="center" wrapText="1"/>
    </xf>
    <xf numFmtId="49" fontId="17" fillId="2" borderId="1" xfId="6" applyNumberFormat="1" applyFont="1" applyFill="1" applyBorder="1" applyAlignment="1">
      <alignment horizontal="center" vertical="center" wrapText="1"/>
    </xf>
    <xf numFmtId="4" fontId="17" fillId="2" borderId="6" xfId="6" applyNumberFormat="1" applyFont="1" applyFill="1" applyBorder="1" applyAlignment="1">
      <alignment vertical="top" wrapText="1"/>
    </xf>
    <xf numFmtId="1" fontId="17" fillId="2" borderId="7" xfId="6" applyNumberFormat="1" applyFont="1" applyFill="1" applyBorder="1" applyAlignment="1">
      <alignment horizontal="center" vertical="center" wrapText="1"/>
    </xf>
    <xf numFmtId="1" fontId="17" fillId="2" borderId="6" xfId="6" applyNumberFormat="1" applyFont="1" applyFill="1" applyBorder="1" applyAlignment="1">
      <alignment horizontal="center" vertical="top" wrapText="1"/>
    </xf>
    <xf numFmtId="168" fontId="17" fillId="2" borderId="6" xfId="6" applyNumberFormat="1" applyFont="1" applyFill="1" applyBorder="1" applyAlignment="1">
      <alignment horizontal="center" vertical="top" wrapText="1"/>
    </xf>
    <xf numFmtId="2" fontId="17" fillId="2" borderId="6" xfId="6" applyNumberFormat="1" applyFont="1" applyFill="1" applyBorder="1" applyAlignment="1">
      <alignment horizontal="center" vertical="top" wrapText="1"/>
    </xf>
    <xf numFmtId="168" fontId="17" fillId="2" borderId="13" xfId="6" applyNumberFormat="1" applyFont="1" applyFill="1" applyBorder="1" applyAlignment="1">
      <alignment vertical="top" wrapText="1"/>
    </xf>
    <xf numFmtId="0" fontId="17" fillId="2" borderId="7" xfId="6" applyFont="1" applyFill="1" applyBorder="1" applyAlignment="1">
      <alignment horizontal="right"/>
    </xf>
    <xf numFmtId="0" fontId="17" fillId="2" borderId="8" xfId="6" applyFont="1" applyFill="1" applyBorder="1" applyAlignment="1">
      <alignment horizontal="right"/>
    </xf>
    <xf numFmtId="168" fontId="17" fillId="2" borderId="9" xfId="6" applyNumberFormat="1" applyFont="1" applyFill="1" applyBorder="1" applyAlignment="1">
      <alignment vertical="top" wrapText="1"/>
    </xf>
    <xf numFmtId="164" fontId="17" fillId="2" borderId="13" xfId="7" applyNumberFormat="1" applyFont="1" applyFill="1" applyBorder="1" applyAlignment="1"/>
    <xf numFmtId="164" fontId="17" fillId="2" borderId="14" xfId="7" applyNumberFormat="1" applyFont="1" applyFill="1" applyBorder="1" applyAlignment="1"/>
    <xf numFmtId="164" fontId="19" fillId="2" borderId="14" xfId="7" applyNumberFormat="1" applyFont="1" applyFill="1" applyBorder="1" applyAlignment="1"/>
    <xf numFmtId="171" fontId="19" fillId="2" borderId="6" xfId="8" applyFont="1" applyFill="1" applyBorder="1" applyAlignment="1"/>
    <xf numFmtId="0" fontId="22" fillId="2" borderId="0" xfId="4" applyNumberFormat="1" applyFont="1" applyFill="1" applyBorder="1" applyAlignment="1">
      <alignment horizontal="center" vertical="center" shrinkToFit="1"/>
    </xf>
    <xf numFmtId="2" fontId="22" fillId="2" borderId="0" xfId="5" applyNumberFormat="1" applyFont="1" applyFill="1" applyBorder="1" applyAlignment="1">
      <alignment horizontal="center" vertical="center"/>
    </xf>
    <xf numFmtId="2" fontId="22" fillId="2" borderId="0" xfId="4" applyNumberFormat="1" applyFont="1" applyFill="1" applyBorder="1" applyAlignment="1">
      <alignment horizontal="center" vertical="center"/>
    </xf>
    <xf numFmtId="4" fontId="23" fillId="2" borderId="0" xfId="4" applyNumberFormat="1" applyFont="1" applyFill="1" applyBorder="1" applyAlignment="1">
      <alignment horizontal="center" vertical="center"/>
    </xf>
    <xf numFmtId="2" fontId="23" fillId="2" borderId="0" xfId="3" applyNumberFormat="1" applyFont="1" applyFill="1" applyBorder="1" applyAlignment="1">
      <alignment horizontal="center" vertical="center"/>
    </xf>
    <xf numFmtId="4" fontId="22" fillId="2" borderId="0" xfId="4" applyNumberFormat="1" applyFont="1" applyFill="1" applyBorder="1" applyAlignment="1">
      <alignment horizontal="center" vertical="center"/>
    </xf>
    <xf numFmtId="4" fontId="23" fillId="2" borderId="0" xfId="3" applyNumberFormat="1" applyFont="1" applyFill="1" applyBorder="1" applyAlignment="1">
      <alignment horizontal="center" vertical="center"/>
    </xf>
    <xf numFmtId="2" fontId="3" fillId="2" borderId="0" xfId="4" applyNumberFormat="1" applyFont="1" applyFill="1" applyBorder="1" applyAlignment="1">
      <alignment vertical="center" wrapText="1"/>
    </xf>
    <xf numFmtId="2" fontId="22" fillId="2" borderId="0" xfId="4" applyNumberFormat="1" applyFont="1" applyFill="1" applyBorder="1" applyAlignment="1">
      <alignment vertical="center" wrapText="1"/>
    </xf>
    <xf numFmtId="164" fontId="22" fillId="2" borderId="0" xfId="3" applyFont="1" applyFill="1" applyBorder="1" applyAlignment="1">
      <alignment horizontal="center" vertical="center"/>
    </xf>
    <xf numFmtId="4" fontId="11" fillId="2" borderId="0" xfId="3" applyNumberFormat="1" applyFont="1" applyFill="1" applyBorder="1" applyAlignment="1">
      <alignment horizontal="center" vertical="center"/>
    </xf>
    <xf numFmtId="164" fontId="11" fillId="2" borderId="0" xfId="4" applyNumberFormat="1" applyFont="1" applyFill="1" applyBorder="1" applyAlignment="1">
      <alignment horizontal="center" vertical="center"/>
    </xf>
    <xf numFmtId="164" fontId="3" fillId="2" borderId="0" xfId="3" applyFont="1" applyFill="1" applyBorder="1" applyAlignment="1">
      <alignment vertical="center" wrapText="1"/>
    </xf>
    <xf numFmtId="172" fontId="11" fillId="2" borderId="0" xfId="3" applyNumberFormat="1" applyFont="1" applyFill="1" applyBorder="1" applyAlignment="1">
      <alignment horizontal="center" vertical="center"/>
    </xf>
    <xf numFmtId="2" fontId="11" fillId="2" borderId="0" xfId="4" applyNumberFormat="1" applyFont="1" applyFill="1" applyBorder="1" applyAlignment="1">
      <alignment vertical="center"/>
    </xf>
    <xf numFmtId="1" fontId="17" fillId="0" borderId="6" xfId="6" applyNumberFormat="1" applyFont="1" applyFill="1" applyBorder="1" applyAlignment="1">
      <alignment horizontal="center"/>
    </xf>
    <xf numFmtId="0" fontId="17" fillId="0" borderId="6" xfId="6" applyFont="1" applyFill="1" applyBorder="1" applyAlignment="1">
      <alignment horizontal="center"/>
    </xf>
    <xf numFmtId="2" fontId="17" fillId="0" borderId="6" xfId="6" applyNumberFormat="1" applyFont="1" applyFill="1" applyBorder="1" applyAlignment="1">
      <alignment horizontal="center"/>
    </xf>
    <xf numFmtId="168" fontId="17" fillId="0" borderId="6" xfId="6" applyNumberFormat="1" applyFont="1" applyFill="1" applyBorder="1" applyAlignment="1"/>
    <xf numFmtId="0" fontId="17" fillId="0" borderId="6" xfId="6" applyFont="1" applyFill="1" applyBorder="1" applyAlignment="1"/>
    <xf numFmtId="49" fontId="18" fillId="2" borderId="1" xfId="0" applyNumberFormat="1" applyFont="1" applyFill="1" applyBorder="1" applyAlignment="1">
      <alignment horizontal="center" vertical="center" wrapText="1"/>
    </xf>
    <xf numFmtId="4" fontId="24" fillId="0" borderId="6" xfId="9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right" vertical="center" wrapText="1"/>
    </xf>
    <xf numFmtId="168" fontId="17" fillId="0" borderId="13" xfId="6" applyNumberFormat="1" applyFont="1" applyFill="1" applyBorder="1" applyAlignment="1">
      <alignment horizontal="right" vertical="top" wrapText="1"/>
    </xf>
    <xf numFmtId="4" fontId="24" fillId="2" borderId="6" xfId="9" applyNumberFormat="1" applyFont="1" applyFill="1" applyBorder="1" applyAlignment="1">
      <alignment horizontal="center" vertical="center"/>
    </xf>
    <xf numFmtId="168" fontId="17" fillId="2" borderId="7" xfId="6" applyNumberFormat="1" applyFont="1" applyFill="1" applyBorder="1" applyAlignment="1">
      <alignment horizontal="left" vertical="top"/>
    </xf>
    <xf numFmtId="168" fontId="17" fillId="2" borderId="8" xfId="6" applyNumberFormat="1" applyFont="1" applyFill="1" applyBorder="1" applyAlignment="1">
      <alignment horizontal="left" vertical="top"/>
    </xf>
    <xf numFmtId="168" fontId="17" fillId="2" borderId="9" xfId="6" applyNumberFormat="1" applyFont="1" applyFill="1" applyBorder="1" applyAlignment="1">
      <alignment horizontal="left" vertical="top"/>
    </xf>
    <xf numFmtId="3" fontId="11" fillId="2" borderId="0" xfId="4" applyNumberFormat="1" applyFont="1" applyFill="1" applyBorder="1" applyAlignment="1">
      <alignment horizontal="center" vertical="center" shrinkToFit="1"/>
    </xf>
    <xf numFmtId="3" fontId="11" fillId="2" borderId="0" xfId="4" applyNumberFormat="1" applyFont="1" applyFill="1" applyBorder="1" applyAlignment="1">
      <alignment horizontal="center" vertical="center"/>
    </xf>
    <xf numFmtId="2" fontId="22" fillId="2" borderId="0" xfId="3" applyNumberFormat="1" applyFont="1" applyFill="1" applyBorder="1" applyAlignment="1">
      <alignment horizontal="center" vertical="center"/>
    </xf>
    <xf numFmtId="164" fontId="11" fillId="2" borderId="0" xfId="3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shrinkToFit="1"/>
    </xf>
    <xf numFmtId="0" fontId="11" fillId="2" borderId="0" xfId="4" applyNumberFormat="1" applyFont="1" applyFill="1" applyBorder="1" applyAlignment="1">
      <alignment vertical="center"/>
    </xf>
    <xf numFmtId="164" fontId="15" fillId="2" borderId="0" xfId="4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/>
    <xf numFmtId="2" fontId="25" fillId="2" borderId="0" xfId="4" applyNumberFormat="1" applyFont="1" applyFill="1" applyBorder="1" applyAlignment="1">
      <alignment vertical="center" wrapText="1"/>
    </xf>
    <xf numFmtId="1" fontId="17" fillId="0" borderId="1" xfId="6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right" vertical="top" shrinkToFit="1"/>
    </xf>
    <xf numFmtId="4" fontId="17" fillId="2" borderId="1" xfId="6" applyNumberFormat="1" applyFont="1" applyFill="1" applyBorder="1" applyAlignment="1">
      <alignment horizontal="center" vertical="center" wrapText="1"/>
    </xf>
    <xf numFmtId="4" fontId="17" fillId="2" borderId="6" xfId="6" applyNumberFormat="1" applyFont="1" applyFill="1" applyBorder="1" applyAlignment="1">
      <alignment vertical="center" wrapText="1"/>
    </xf>
    <xf numFmtId="4" fontId="17" fillId="0" borderId="1" xfId="6" applyNumberFormat="1" applyFont="1" applyFill="1" applyBorder="1" applyAlignment="1">
      <alignment horizontal="right" vertical="top" wrapText="1"/>
    </xf>
    <xf numFmtId="164" fontId="15" fillId="0" borderId="0" xfId="2" applyFont="1"/>
    <xf numFmtId="0" fontId="15" fillId="0" borderId="0" xfId="0" applyFont="1"/>
    <xf numFmtId="164" fontId="15" fillId="0" borderId="0" xfId="0" applyNumberFormat="1" applyFont="1"/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5" fillId="0" borderId="4" xfId="2" applyFont="1" applyBorder="1" applyAlignment="1">
      <alignment horizontal="center"/>
    </xf>
    <xf numFmtId="164" fontId="5" fillId="0" borderId="10" xfId="2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9" fontId="17" fillId="2" borderId="7" xfId="6" applyNumberFormat="1" applyFont="1" applyFill="1" applyBorder="1" applyAlignment="1">
      <alignment horizontal="left" vertical="top" wrapText="1"/>
    </xf>
    <xf numFmtId="49" fontId="17" fillId="2" borderId="8" xfId="6" applyNumberFormat="1" applyFont="1" applyFill="1" applyBorder="1" applyAlignment="1">
      <alignment horizontal="left" vertical="top" wrapText="1"/>
    </xf>
    <xf numFmtId="49" fontId="17" fillId="2" borderId="9" xfId="6" applyNumberFormat="1" applyFont="1" applyFill="1" applyBorder="1" applyAlignment="1">
      <alignment horizontal="left" vertical="top" wrapText="1"/>
    </xf>
    <xf numFmtId="0" fontId="17" fillId="2" borderId="0" xfId="6" applyFont="1" applyFill="1" applyBorder="1" applyAlignment="1">
      <alignment horizontal="left" vertical="top" wrapText="1"/>
    </xf>
    <xf numFmtId="0" fontId="17" fillId="2" borderId="12" xfId="6" applyFont="1" applyFill="1" applyBorder="1" applyAlignment="1">
      <alignment horizontal="left" vertical="top" wrapText="1"/>
    </xf>
    <xf numFmtId="0" fontId="17" fillId="2" borderId="0" xfId="7" applyFont="1" applyFill="1" applyBorder="1" applyAlignment="1">
      <alignment horizontal="left" vertical="top"/>
    </xf>
    <xf numFmtId="0" fontId="17" fillId="2" borderId="12" xfId="7" applyFont="1" applyFill="1" applyBorder="1" applyAlignment="1">
      <alignment horizontal="left" vertical="top"/>
    </xf>
    <xf numFmtId="0" fontId="19" fillId="2" borderId="7" xfId="6" applyFont="1" applyFill="1" applyBorder="1" applyAlignment="1">
      <alignment horizontal="center"/>
    </xf>
    <xf numFmtId="0" fontId="19" fillId="2" borderId="8" xfId="6" applyFont="1" applyFill="1" applyBorder="1" applyAlignment="1">
      <alignment horizontal="center"/>
    </xf>
    <xf numFmtId="0" fontId="19" fillId="2" borderId="9" xfId="6" applyFont="1" applyFill="1" applyBorder="1" applyAlignment="1">
      <alignment horizontal="center"/>
    </xf>
    <xf numFmtId="0" fontId="16" fillId="2" borderId="1" xfId="6" applyFont="1" applyFill="1" applyBorder="1" applyAlignment="1">
      <alignment horizontal="center" vertical="center" wrapText="1"/>
    </xf>
    <xf numFmtId="0" fontId="16" fillId="2" borderId="2" xfId="6" applyFont="1" applyFill="1" applyBorder="1" applyAlignment="1">
      <alignment horizontal="center" vertical="center" wrapText="1"/>
    </xf>
    <xf numFmtId="0" fontId="16" fillId="2" borderId="11" xfId="6" applyFont="1" applyFill="1" applyBorder="1" applyAlignment="1">
      <alignment horizontal="center" vertical="center" wrapText="1"/>
    </xf>
    <xf numFmtId="0" fontId="16" fillId="2" borderId="3" xfId="6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 wrapText="1"/>
    </xf>
    <xf numFmtId="0" fontId="16" fillId="2" borderId="12" xfId="6" applyFont="1" applyFill="1" applyBorder="1" applyAlignment="1">
      <alignment horizontal="center" vertical="center" wrapText="1"/>
    </xf>
    <xf numFmtId="0" fontId="16" fillId="2" borderId="4" xfId="6" applyFont="1" applyFill="1" applyBorder="1" applyAlignment="1">
      <alignment horizontal="center" vertical="center" wrapText="1"/>
    </xf>
    <xf numFmtId="0" fontId="16" fillId="2" borderId="5" xfId="6" applyFont="1" applyFill="1" applyBorder="1" applyAlignment="1">
      <alignment horizontal="center" vertical="center" wrapText="1"/>
    </xf>
    <xf numFmtId="0" fontId="16" fillId="2" borderId="10" xfId="6" applyFont="1" applyFill="1" applyBorder="1" applyAlignment="1">
      <alignment horizontal="center" vertical="center" wrapText="1"/>
    </xf>
    <xf numFmtId="168" fontId="17" fillId="2" borderId="7" xfId="6" applyNumberFormat="1" applyFont="1" applyFill="1" applyBorder="1" applyAlignment="1">
      <alignment horizontal="left" vertical="top"/>
    </xf>
    <xf numFmtId="168" fontId="17" fillId="2" borderId="8" xfId="6" applyNumberFormat="1" applyFont="1" applyFill="1" applyBorder="1" applyAlignment="1">
      <alignment horizontal="left" vertical="top"/>
    </xf>
    <xf numFmtId="168" fontId="17" fillId="2" borderId="9" xfId="6" applyNumberFormat="1" applyFont="1" applyFill="1" applyBorder="1" applyAlignment="1">
      <alignment horizontal="left" vertical="top"/>
    </xf>
    <xf numFmtId="0" fontId="17" fillId="2" borderId="7" xfId="6" applyFont="1" applyFill="1" applyBorder="1" applyAlignment="1">
      <alignment horizontal="right"/>
    </xf>
    <xf numFmtId="0" fontId="17" fillId="2" borderId="8" xfId="6" applyFont="1" applyFill="1" applyBorder="1" applyAlignment="1">
      <alignment horizontal="right"/>
    </xf>
    <xf numFmtId="0" fontId="17" fillId="2" borderId="9" xfId="6" applyFont="1" applyFill="1" applyBorder="1" applyAlignment="1">
      <alignment horizontal="right"/>
    </xf>
    <xf numFmtId="0" fontId="18" fillId="2" borderId="7" xfId="0" applyNumberFormat="1" applyFont="1" applyFill="1" applyBorder="1" applyAlignment="1">
      <alignment horizontal="left" vertical="center" wrapText="1"/>
    </xf>
    <xf numFmtId="0" fontId="18" fillId="2" borderId="8" xfId="0" applyNumberFormat="1" applyFont="1" applyFill="1" applyBorder="1" applyAlignment="1">
      <alignment horizontal="left" vertical="center" wrapText="1"/>
    </xf>
    <xf numFmtId="0" fontId="18" fillId="2" borderId="9" xfId="0" applyNumberFormat="1" applyFont="1" applyFill="1" applyBorder="1" applyAlignment="1">
      <alignment horizontal="left" vertical="center" wrapText="1"/>
    </xf>
    <xf numFmtId="0" fontId="17" fillId="2" borderId="6" xfId="6" applyFont="1" applyFill="1" applyBorder="1" applyAlignment="1">
      <alignment horizontal="center"/>
    </xf>
    <xf numFmtId="0" fontId="19" fillId="0" borderId="7" xfId="6" applyFont="1" applyFill="1" applyBorder="1" applyAlignment="1">
      <alignment horizontal="center"/>
    </xf>
    <xf numFmtId="0" fontId="19" fillId="0" borderId="8" xfId="6" applyFont="1" applyFill="1" applyBorder="1" applyAlignment="1">
      <alignment horizontal="center"/>
    </xf>
    <xf numFmtId="0" fontId="19" fillId="0" borderId="9" xfId="6" applyFont="1" applyFill="1" applyBorder="1" applyAlignment="1">
      <alignment horizontal="center"/>
    </xf>
    <xf numFmtId="0" fontId="17" fillId="0" borderId="6" xfId="6" applyFont="1" applyFill="1" applyBorder="1" applyAlignment="1">
      <alignment horizontal="center"/>
    </xf>
    <xf numFmtId="170" fontId="21" fillId="2" borderId="3" xfId="6" applyNumberFormat="1" applyFont="1" applyFill="1" applyBorder="1" applyAlignment="1">
      <alignment horizontal="right"/>
    </xf>
    <xf numFmtId="170" fontId="21" fillId="2" borderId="0" xfId="6" applyNumberFormat="1" applyFont="1" applyFill="1" applyBorder="1" applyAlignment="1">
      <alignment horizontal="right"/>
    </xf>
    <xf numFmtId="170" fontId="21" fillId="2" borderId="12" xfId="6" applyNumberFormat="1" applyFont="1" applyFill="1" applyBorder="1" applyAlignment="1">
      <alignment horizontal="right"/>
    </xf>
    <xf numFmtId="0" fontId="16" fillId="2" borderId="7" xfId="6" applyFont="1" applyFill="1" applyBorder="1" applyAlignment="1">
      <alignment horizontal="right"/>
    </xf>
    <xf numFmtId="0" fontId="16" fillId="2" borderId="8" xfId="6" applyFont="1" applyFill="1" applyBorder="1" applyAlignment="1">
      <alignment horizontal="right"/>
    </xf>
    <xf numFmtId="0" fontId="21" fillId="2" borderId="7" xfId="6" applyFont="1" applyFill="1" applyBorder="1" applyAlignment="1">
      <alignment horizontal="center"/>
    </xf>
    <xf numFmtId="0" fontId="21" fillId="2" borderId="8" xfId="6" applyFont="1" applyFill="1" applyBorder="1" applyAlignment="1">
      <alignment horizontal="center"/>
    </xf>
    <xf numFmtId="0" fontId="21" fillId="2" borderId="9" xfId="6" applyFont="1" applyFill="1" applyBorder="1" applyAlignment="1">
      <alignment horizontal="center"/>
    </xf>
    <xf numFmtId="1" fontId="17" fillId="2" borderId="7" xfId="6" applyNumberFormat="1" applyFont="1" applyFill="1" applyBorder="1" applyAlignment="1">
      <alignment horizontal="center"/>
    </xf>
    <xf numFmtId="1" fontId="17" fillId="2" borderId="8" xfId="6" applyNumberFormat="1" applyFont="1" applyFill="1" applyBorder="1" applyAlignment="1">
      <alignment horizontal="center"/>
    </xf>
    <xf numFmtId="1" fontId="17" fillId="2" borderId="9" xfId="6" applyNumberFormat="1" applyFont="1" applyFill="1" applyBorder="1" applyAlignment="1">
      <alignment horizontal="center"/>
    </xf>
    <xf numFmtId="0" fontId="17" fillId="2" borderId="1" xfId="6" applyFont="1" applyFill="1" applyBorder="1" applyAlignment="1">
      <alignment horizontal="right"/>
    </xf>
    <xf numFmtId="0" fontId="17" fillId="2" borderId="2" xfId="6" applyFont="1" applyFill="1" applyBorder="1" applyAlignment="1">
      <alignment horizontal="right"/>
    </xf>
    <xf numFmtId="0" fontId="17" fillId="2" borderId="11" xfId="6" applyFont="1" applyFill="1" applyBorder="1" applyAlignment="1">
      <alignment horizontal="right"/>
    </xf>
    <xf numFmtId="0" fontId="20" fillId="2" borderId="3" xfId="6" applyFont="1" applyFill="1" applyBorder="1" applyAlignment="1">
      <alignment horizontal="right"/>
    </xf>
    <xf numFmtId="0" fontId="20" fillId="2" borderId="0" xfId="6" applyFont="1" applyFill="1" applyBorder="1" applyAlignment="1">
      <alignment horizontal="right"/>
    </xf>
    <xf numFmtId="0" fontId="20" fillId="2" borderId="12" xfId="6" applyFont="1" applyFill="1" applyBorder="1" applyAlignment="1">
      <alignment horizontal="right"/>
    </xf>
    <xf numFmtId="49" fontId="17" fillId="2" borderId="7" xfId="6" applyNumberFormat="1" applyFont="1" applyFill="1" applyBorder="1" applyAlignment="1">
      <alignment horizontal="left" vertical="center" wrapText="1"/>
    </xf>
    <xf numFmtId="49" fontId="17" fillId="2" borderId="8" xfId="6" applyNumberFormat="1" applyFont="1" applyFill="1" applyBorder="1" applyAlignment="1">
      <alignment horizontal="left" vertical="center" wrapText="1"/>
    </xf>
    <xf numFmtId="49" fontId="17" fillId="2" borderId="9" xfId="6" applyNumberFormat="1" applyFont="1" applyFill="1" applyBorder="1" applyAlignment="1">
      <alignment horizontal="left" vertical="center" wrapText="1"/>
    </xf>
    <xf numFmtId="49" fontId="17" fillId="2" borderId="7" xfId="6" applyNumberFormat="1" applyFont="1" applyFill="1" applyBorder="1" applyAlignment="1">
      <alignment horizontal="left" vertical="top"/>
    </xf>
    <xf numFmtId="49" fontId="17" fillId="2" borderId="8" xfId="6" applyNumberFormat="1" applyFont="1" applyFill="1" applyBorder="1" applyAlignment="1">
      <alignment horizontal="left" vertical="top"/>
    </xf>
    <xf numFmtId="49" fontId="17" fillId="2" borderId="9" xfId="6" applyNumberFormat="1" applyFont="1" applyFill="1" applyBorder="1" applyAlignment="1">
      <alignment horizontal="left" vertical="top"/>
    </xf>
    <xf numFmtId="49" fontId="17" fillId="0" borderId="7" xfId="6" applyNumberFormat="1" applyFont="1" applyFill="1" applyBorder="1" applyAlignment="1">
      <alignment horizontal="left" vertical="center" wrapText="1"/>
    </xf>
    <xf numFmtId="49" fontId="17" fillId="0" borderId="8" xfId="6" applyNumberFormat="1" applyFont="1" applyFill="1" applyBorder="1" applyAlignment="1">
      <alignment horizontal="left" vertical="center" wrapText="1"/>
    </xf>
    <xf numFmtId="49" fontId="17" fillId="0" borderId="9" xfId="6" applyNumberFormat="1" applyFont="1" applyFill="1" applyBorder="1" applyAlignment="1">
      <alignment horizontal="left" vertical="center" wrapText="1"/>
    </xf>
    <xf numFmtId="0" fontId="18" fillId="0" borderId="7" xfId="0" applyNumberFormat="1" applyFont="1" applyFill="1" applyBorder="1" applyAlignment="1">
      <alignment horizontal="left" vertical="center" wrapText="1"/>
    </xf>
    <xf numFmtId="0" fontId="18" fillId="0" borderId="8" xfId="0" applyNumberFormat="1" applyFont="1" applyFill="1" applyBorder="1" applyAlignment="1">
      <alignment horizontal="left" vertical="center" wrapText="1"/>
    </xf>
    <xf numFmtId="0" fontId="18" fillId="0" borderId="9" xfId="0" applyNumberFormat="1" applyFont="1" applyFill="1" applyBorder="1" applyAlignment="1">
      <alignment horizontal="left" vertical="center" wrapText="1"/>
    </xf>
    <xf numFmtId="168" fontId="26" fillId="2" borderId="7" xfId="6" applyNumberFormat="1" applyFont="1" applyFill="1" applyBorder="1" applyAlignment="1">
      <alignment horizontal="left" vertical="top"/>
    </xf>
    <xf numFmtId="168" fontId="26" fillId="2" borderId="8" xfId="6" applyNumberFormat="1" applyFont="1" applyFill="1" applyBorder="1" applyAlignment="1">
      <alignment horizontal="left" vertical="top"/>
    </xf>
    <xf numFmtId="168" fontId="26" fillId="2" borderId="9" xfId="6" applyNumberFormat="1" applyFont="1" applyFill="1" applyBorder="1" applyAlignment="1">
      <alignment horizontal="left" vertical="top"/>
    </xf>
    <xf numFmtId="2" fontId="11" fillId="2" borderId="0" xfId="4" applyNumberFormat="1" applyFont="1" applyFill="1" applyBorder="1" applyAlignment="1">
      <alignment horizontal="left" vertical="center" wrapText="1"/>
    </xf>
    <xf numFmtId="164" fontId="11" fillId="2" borderId="0" xfId="3" applyFont="1" applyFill="1" applyBorder="1" applyAlignment="1">
      <alignment horizontal="center" vertical="center" wrapText="1"/>
    </xf>
    <xf numFmtId="164" fontId="11" fillId="0" borderId="0" xfId="2" applyFont="1" applyAlignment="1">
      <alignment horizontal="left" wrapText="1"/>
    </xf>
    <xf numFmtId="164" fontId="11" fillId="0" borderId="0" xfId="3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2" borderId="0" xfId="3" applyFont="1" applyFill="1" applyBorder="1" applyAlignment="1">
      <alignment horizontal="center" vertical="center" wrapText="1"/>
    </xf>
    <xf numFmtId="164" fontId="11" fillId="2" borderId="0" xfId="3" applyFont="1" applyFill="1" applyBorder="1" applyAlignment="1">
      <alignment horizontal="left" vertical="center" wrapText="1"/>
    </xf>
    <xf numFmtId="2" fontId="25" fillId="2" borderId="0" xfId="4" applyNumberFormat="1" applyFont="1" applyFill="1" applyBorder="1" applyAlignment="1">
      <alignment horizontal="center" vertical="center" wrapText="1"/>
    </xf>
    <xf numFmtId="164" fontId="0" fillId="0" borderId="0" xfId="2" applyFont="1" applyAlignment="1">
      <alignment horizontal="center"/>
    </xf>
  </cellXfs>
  <cellStyles count="10">
    <cellStyle name="Moeda 2" xfId="8"/>
    <cellStyle name="Normal" xfId="0" builtinId="0"/>
    <cellStyle name="Normal 4 3 4 2 3" xfId="7"/>
    <cellStyle name="Normal 4 3 4 3 2" xfId="9"/>
    <cellStyle name="Normal 4 4" xfId="6"/>
    <cellStyle name="Normal_Replanilhamento T-1 - 18-02-08" xfId="4"/>
    <cellStyle name="Porcentagem" xfId="1" builtinId="5"/>
    <cellStyle name="Separador de milhares_Replanilhamento T-1 - 18-02-08" xfId="5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342900</xdr:colOff>
      <xdr:row>4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6762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0</xdr:rowOff>
    </xdr:from>
    <xdr:to>
      <xdr:col>1</xdr:col>
      <xdr:colOff>219076</xdr:colOff>
      <xdr:row>3</xdr:row>
      <xdr:rowOff>47406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0"/>
          <a:ext cx="666750" cy="628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" name="CaixaDeTexto 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" name="CaixaDeTexto 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" name="CaixaDeTexto 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" name="CaixaDeTexto 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" name="CaixaDeTexto 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" name="CaixaDeTexto 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" name="CaixaDeTexto 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" name="CaixaDeTexto 1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" name="CaixaDeTexto 1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" name="CaixaDeTexto 1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" name="CaixaDeTexto 1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" name="CaixaDeTexto 1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" name="CaixaDeTexto 1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" name="CaixaDeTexto 1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" name="CaixaDeTexto 1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" name="CaixaDeTexto 1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" name="CaixaDeTexto 1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" name="CaixaDeTexto 2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" name="CaixaDeTexto 2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" name="CaixaDeTexto 2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4" name="CaixaDeTexto 2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5" name="CaixaDeTexto 2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6" name="CaixaDeTexto 2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7" name="CaixaDeTexto 2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8" name="CaixaDeTexto 2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9" name="CaixaDeTexto 2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0" name="CaixaDeTexto 2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1" name="CaixaDeTexto 3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2" name="CaixaDeTexto 3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3" name="CaixaDeTexto 3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4" name="CaixaDeTexto 3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5" name="CaixaDeTexto 3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6" name="CaixaDeTexto 3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7" name="CaixaDeTexto 3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8" name="CaixaDeTexto 3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39" name="CaixaDeTexto 3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0" name="CaixaDeTexto 3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1" name="CaixaDeTexto 4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2" name="CaixaDeTexto 4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3" name="CaixaDeTexto 4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4" name="CaixaDeTexto 4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5" name="CaixaDeTexto 4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6" name="CaixaDeTexto 4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7" name="CaixaDeTexto 4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8" name="CaixaDeTexto 4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49" name="CaixaDeTexto 4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0" name="CaixaDeTexto 4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1" name="CaixaDeTexto 5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2" name="CaixaDeTexto 5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3" name="CaixaDeTexto 5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4" name="CaixaDeTexto 5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5" name="CaixaDeTexto 5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6" name="CaixaDeTexto 5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7" name="CaixaDeTexto 5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8" name="CaixaDeTexto 5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59" name="CaixaDeTexto 5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0" name="CaixaDeTexto 5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1" name="CaixaDeTexto 6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2" name="CaixaDeTexto 6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3" name="CaixaDeTexto 6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4" name="CaixaDeTexto 6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5" name="CaixaDeTexto 6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6" name="CaixaDeTexto 6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7" name="CaixaDeTexto 6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8" name="CaixaDeTexto 6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69" name="CaixaDeTexto 6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0" name="CaixaDeTexto 6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1" name="CaixaDeTexto 7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2" name="CaixaDeTexto 7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3" name="CaixaDeTexto 7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4" name="CaixaDeTexto 7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5" name="CaixaDeTexto 7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6" name="CaixaDeTexto 7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7" name="CaixaDeTexto 7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8" name="CaixaDeTexto 7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79" name="CaixaDeTexto 7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0" name="CaixaDeTexto 7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1" name="CaixaDeTexto 8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2" name="CaixaDeTexto 8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3" name="CaixaDeTexto 8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4" name="CaixaDeTexto 8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5" name="CaixaDeTexto 8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6" name="CaixaDeTexto 8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7" name="CaixaDeTexto 8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8" name="CaixaDeTexto 8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89" name="CaixaDeTexto 8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0" name="CaixaDeTexto 8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1" name="CaixaDeTexto 9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2" name="CaixaDeTexto 9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3" name="CaixaDeTexto 9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4" name="CaixaDeTexto 9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5" name="CaixaDeTexto 9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6" name="CaixaDeTexto 9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7" name="CaixaDeTexto 9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8" name="CaixaDeTexto 9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99" name="CaixaDeTexto 9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0" name="CaixaDeTexto 9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1" name="CaixaDeTexto 10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2" name="CaixaDeTexto 10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3" name="CaixaDeTexto 10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4" name="CaixaDeTexto 10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5" name="CaixaDeTexto 10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6" name="CaixaDeTexto 10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7" name="CaixaDeTexto 10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8" name="CaixaDeTexto 10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09" name="CaixaDeTexto 10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0" name="CaixaDeTexto 10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1" name="CaixaDeTexto 11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2" name="CaixaDeTexto 11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3" name="CaixaDeTexto 11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4" name="CaixaDeTexto 11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5" name="CaixaDeTexto 11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6" name="CaixaDeTexto 11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7" name="CaixaDeTexto 11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8" name="CaixaDeTexto 11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19" name="CaixaDeTexto 11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0" name="CaixaDeTexto 11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1" name="CaixaDeTexto 12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2" name="CaixaDeTexto 12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3" name="CaixaDeTexto 12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4" name="CaixaDeTexto 12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5" name="CaixaDeTexto 12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6" name="CaixaDeTexto 12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7" name="CaixaDeTexto 12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8" name="CaixaDeTexto 12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29" name="CaixaDeTexto 12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0" name="CaixaDeTexto 12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1" name="CaixaDeTexto 13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2" name="CaixaDeTexto 13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3" name="CaixaDeTexto 13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4" name="CaixaDeTexto 13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5" name="CaixaDeTexto 13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6" name="CaixaDeTexto 13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7" name="CaixaDeTexto 13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8" name="CaixaDeTexto 13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39" name="CaixaDeTexto 13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0" name="CaixaDeTexto 13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1" name="CaixaDeTexto 14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2" name="CaixaDeTexto 14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3" name="CaixaDeTexto 14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4" name="CaixaDeTexto 14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5" name="CaixaDeTexto 14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6" name="CaixaDeTexto 14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7" name="CaixaDeTexto 14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8" name="CaixaDeTexto 14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49" name="CaixaDeTexto 14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0" name="CaixaDeTexto 14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1" name="CaixaDeTexto 15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2" name="CaixaDeTexto 15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3" name="CaixaDeTexto 15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4" name="CaixaDeTexto 15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5" name="CaixaDeTexto 15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6" name="CaixaDeTexto 15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7" name="CaixaDeTexto 15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8" name="CaixaDeTexto 15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59" name="CaixaDeTexto 15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0" name="CaixaDeTexto 15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1" name="CaixaDeTexto 16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2" name="CaixaDeTexto 16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3" name="CaixaDeTexto 16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4" name="CaixaDeTexto 16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5" name="CaixaDeTexto 16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6" name="CaixaDeTexto 16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7" name="CaixaDeTexto 16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8" name="CaixaDeTexto 16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69" name="CaixaDeTexto 16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0" name="CaixaDeTexto 16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1" name="CaixaDeTexto 17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2" name="CaixaDeTexto 17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3" name="CaixaDeTexto 17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4" name="CaixaDeTexto 17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5" name="CaixaDeTexto 17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6" name="CaixaDeTexto 17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7" name="CaixaDeTexto 17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8" name="CaixaDeTexto 17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79" name="CaixaDeTexto 17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0" name="CaixaDeTexto 17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1" name="CaixaDeTexto 18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2" name="CaixaDeTexto 18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3" name="CaixaDeTexto 18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4" name="CaixaDeTexto 18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5" name="CaixaDeTexto 18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6" name="CaixaDeTexto 18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7" name="CaixaDeTexto 18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8" name="CaixaDeTexto 18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89" name="CaixaDeTexto 18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0" name="CaixaDeTexto 18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1" name="CaixaDeTexto 19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2" name="CaixaDeTexto 19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3" name="CaixaDeTexto 19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4" name="CaixaDeTexto 19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5" name="CaixaDeTexto 19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6" name="CaixaDeTexto 19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7" name="CaixaDeTexto 19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8" name="CaixaDeTexto 19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199" name="CaixaDeTexto 19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0" name="CaixaDeTexto 19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1" name="CaixaDeTexto 20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2" name="CaixaDeTexto 20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3" name="CaixaDeTexto 20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4" name="CaixaDeTexto 20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5" name="CaixaDeTexto 20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6" name="CaixaDeTexto 20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7" name="CaixaDeTexto 20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8" name="CaixaDeTexto 20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09" name="CaixaDeTexto 20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0" name="CaixaDeTexto 20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1" name="CaixaDeTexto 21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2" name="CaixaDeTexto 21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3" name="CaixaDeTexto 21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4" name="CaixaDeTexto 21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5" name="CaixaDeTexto 21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6" name="CaixaDeTexto 21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7" name="CaixaDeTexto 21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8" name="CaixaDeTexto 21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19" name="CaixaDeTexto 21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0" name="CaixaDeTexto 21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1" name="CaixaDeTexto 22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2" name="CaixaDeTexto 22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3" name="CaixaDeTexto 22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4" name="CaixaDeTexto 22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5" name="CaixaDeTexto 22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6" name="CaixaDeTexto 22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7" name="CaixaDeTexto 22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8" name="CaixaDeTexto 227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29" name="CaixaDeTexto 228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0" name="CaixaDeTexto 229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1" name="CaixaDeTexto 230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2" name="CaixaDeTexto 231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3" name="CaixaDeTexto 232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4" name="CaixaDeTexto 233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5" name="CaixaDeTexto 234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6" name="CaixaDeTexto 235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97</xdr:row>
      <xdr:rowOff>0</xdr:rowOff>
    </xdr:from>
    <xdr:ext cx="914400" cy="264560"/>
    <xdr:sp macro="" textlink="">
      <xdr:nvSpPr>
        <xdr:cNvPr id="237" name="CaixaDeTexto 236"/>
        <xdr:cNvSpPr txBox="1"/>
      </xdr:nvSpPr>
      <xdr:spPr>
        <a:xfrm>
          <a:off x="8877300" y="4857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38" name="CaixaDeTexto 23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39" name="CaixaDeTexto 23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0" name="CaixaDeTexto 23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1" name="CaixaDeTexto 24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2" name="CaixaDeTexto 24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3" name="CaixaDeTexto 24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4" name="CaixaDeTexto 24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5" name="CaixaDeTexto 24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6" name="CaixaDeTexto 24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7" name="CaixaDeTexto 24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8" name="CaixaDeTexto 24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49" name="CaixaDeTexto 24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0" name="CaixaDeTexto 24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1" name="CaixaDeTexto 25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2" name="CaixaDeTexto 25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3" name="CaixaDeTexto 25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4" name="CaixaDeTexto 25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5" name="CaixaDeTexto 25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6" name="CaixaDeTexto 25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7" name="CaixaDeTexto 25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8" name="CaixaDeTexto 25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59" name="CaixaDeTexto 25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0" name="CaixaDeTexto 25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1" name="CaixaDeTexto 26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2" name="CaixaDeTexto 26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3" name="CaixaDeTexto 26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4" name="CaixaDeTexto 26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5" name="CaixaDeTexto 26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6" name="CaixaDeTexto 26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7" name="CaixaDeTexto 26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8" name="CaixaDeTexto 26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69" name="CaixaDeTexto 26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0" name="CaixaDeTexto 26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1" name="CaixaDeTexto 27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2" name="CaixaDeTexto 27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3" name="CaixaDeTexto 27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4" name="CaixaDeTexto 27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5" name="CaixaDeTexto 27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6" name="CaixaDeTexto 27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7" name="CaixaDeTexto 27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8" name="CaixaDeTexto 27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79" name="CaixaDeTexto 27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0" name="CaixaDeTexto 27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1" name="CaixaDeTexto 28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2" name="CaixaDeTexto 28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3" name="CaixaDeTexto 28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4" name="CaixaDeTexto 28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5" name="CaixaDeTexto 28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6" name="CaixaDeTexto 28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7" name="CaixaDeTexto 28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8" name="CaixaDeTexto 28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89" name="CaixaDeTexto 28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0" name="CaixaDeTexto 28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1" name="CaixaDeTexto 29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2" name="CaixaDeTexto 29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3" name="CaixaDeTexto 29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4" name="CaixaDeTexto 29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5" name="CaixaDeTexto 29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6" name="CaixaDeTexto 29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7" name="CaixaDeTexto 29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8" name="CaixaDeTexto 29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299" name="CaixaDeTexto 29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0" name="CaixaDeTexto 29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1" name="CaixaDeTexto 30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2" name="CaixaDeTexto 30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3" name="CaixaDeTexto 30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4" name="CaixaDeTexto 30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5" name="CaixaDeTexto 30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6" name="CaixaDeTexto 30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7" name="CaixaDeTexto 30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8" name="CaixaDeTexto 30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09" name="CaixaDeTexto 30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0" name="CaixaDeTexto 30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1" name="CaixaDeTexto 31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2" name="CaixaDeTexto 31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3" name="CaixaDeTexto 31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4" name="CaixaDeTexto 31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5" name="CaixaDeTexto 31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6" name="CaixaDeTexto 31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7" name="CaixaDeTexto 31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8" name="CaixaDeTexto 31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19" name="CaixaDeTexto 31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0" name="CaixaDeTexto 31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1" name="CaixaDeTexto 32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2" name="CaixaDeTexto 32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3" name="CaixaDeTexto 32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4" name="CaixaDeTexto 32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5" name="CaixaDeTexto 32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6" name="CaixaDeTexto 32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7" name="CaixaDeTexto 32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8" name="CaixaDeTexto 32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29" name="CaixaDeTexto 32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0" name="CaixaDeTexto 32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1" name="CaixaDeTexto 33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2" name="CaixaDeTexto 33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3" name="CaixaDeTexto 33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4" name="CaixaDeTexto 33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5" name="CaixaDeTexto 33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6" name="CaixaDeTexto 33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7" name="CaixaDeTexto 33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8" name="CaixaDeTexto 33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39" name="CaixaDeTexto 33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0" name="CaixaDeTexto 33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1" name="CaixaDeTexto 34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2" name="CaixaDeTexto 34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3" name="CaixaDeTexto 34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4" name="CaixaDeTexto 34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5" name="CaixaDeTexto 34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6" name="CaixaDeTexto 34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7" name="CaixaDeTexto 34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8" name="CaixaDeTexto 34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49" name="CaixaDeTexto 34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0" name="CaixaDeTexto 34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1" name="CaixaDeTexto 35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2" name="CaixaDeTexto 35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3" name="CaixaDeTexto 35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4" name="CaixaDeTexto 35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5" name="CaixaDeTexto 35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6" name="CaixaDeTexto 35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7" name="CaixaDeTexto 35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8" name="CaixaDeTexto 35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59" name="CaixaDeTexto 35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0" name="CaixaDeTexto 35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1" name="CaixaDeTexto 36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2" name="CaixaDeTexto 36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3" name="CaixaDeTexto 36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4" name="CaixaDeTexto 36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5" name="CaixaDeTexto 36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6" name="CaixaDeTexto 36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7" name="CaixaDeTexto 36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8" name="CaixaDeTexto 36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69" name="CaixaDeTexto 36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0" name="CaixaDeTexto 36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1" name="CaixaDeTexto 37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2" name="CaixaDeTexto 37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3" name="CaixaDeTexto 37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4" name="CaixaDeTexto 37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5" name="CaixaDeTexto 37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6" name="CaixaDeTexto 37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7" name="CaixaDeTexto 37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8" name="CaixaDeTexto 37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79" name="CaixaDeTexto 37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0" name="CaixaDeTexto 37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1" name="CaixaDeTexto 38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2" name="CaixaDeTexto 38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3" name="CaixaDeTexto 38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4" name="CaixaDeTexto 38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5" name="CaixaDeTexto 38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6" name="CaixaDeTexto 38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7" name="CaixaDeTexto 38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8" name="CaixaDeTexto 38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89" name="CaixaDeTexto 38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0" name="CaixaDeTexto 38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1" name="CaixaDeTexto 39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2" name="CaixaDeTexto 39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3" name="CaixaDeTexto 39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4" name="CaixaDeTexto 39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5" name="CaixaDeTexto 39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6" name="CaixaDeTexto 39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7" name="CaixaDeTexto 39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8" name="CaixaDeTexto 39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399" name="CaixaDeTexto 39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0" name="CaixaDeTexto 39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1" name="CaixaDeTexto 40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2" name="CaixaDeTexto 40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3" name="CaixaDeTexto 40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4" name="CaixaDeTexto 40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5" name="CaixaDeTexto 40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6" name="CaixaDeTexto 40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7" name="CaixaDeTexto 40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8" name="CaixaDeTexto 40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09" name="CaixaDeTexto 40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0" name="CaixaDeTexto 40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1" name="CaixaDeTexto 41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2" name="CaixaDeTexto 41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3" name="CaixaDeTexto 41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4" name="CaixaDeTexto 41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5" name="CaixaDeTexto 41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6" name="CaixaDeTexto 41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7" name="CaixaDeTexto 41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8" name="CaixaDeTexto 41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19" name="CaixaDeTexto 41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0" name="CaixaDeTexto 41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1" name="CaixaDeTexto 42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2" name="CaixaDeTexto 42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3" name="CaixaDeTexto 42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4" name="CaixaDeTexto 42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5" name="CaixaDeTexto 42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6" name="CaixaDeTexto 42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7" name="CaixaDeTexto 42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8" name="CaixaDeTexto 42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29" name="CaixaDeTexto 42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0" name="CaixaDeTexto 42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1" name="CaixaDeTexto 43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2" name="CaixaDeTexto 43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3" name="CaixaDeTexto 43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4" name="CaixaDeTexto 43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5" name="CaixaDeTexto 43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6" name="CaixaDeTexto 43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7" name="CaixaDeTexto 43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8" name="CaixaDeTexto 43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39" name="CaixaDeTexto 43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0" name="CaixaDeTexto 43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1" name="CaixaDeTexto 44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2" name="CaixaDeTexto 44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3" name="CaixaDeTexto 44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4" name="CaixaDeTexto 44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5" name="CaixaDeTexto 44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6" name="CaixaDeTexto 44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7" name="CaixaDeTexto 44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8" name="CaixaDeTexto 44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49" name="CaixaDeTexto 44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0" name="CaixaDeTexto 44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1" name="CaixaDeTexto 45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2" name="CaixaDeTexto 45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3" name="CaixaDeTexto 45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4" name="CaixaDeTexto 45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5" name="CaixaDeTexto 45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6" name="CaixaDeTexto 45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7" name="CaixaDeTexto 45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8" name="CaixaDeTexto 45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59" name="CaixaDeTexto 45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0" name="CaixaDeTexto 45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1" name="CaixaDeTexto 46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2" name="CaixaDeTexto 461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3" name="CaixaDeTexto 462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4" name="CaixaDeTexto 463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5" name="CaixaDeTexto 464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6" name="CaixaDeTexto 465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7" name="CaixaDeTexto 466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8" name="CaixaDeTexto 467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69" name="CaixaDeTexto 468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70" name="CaixaDeTexto 469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495300</xdr:colOff>
      <xdr:row>102</xdr:row>
      <xdr:rowOff>0</xdr:rowOff>
    </xdr:from>
    <xdr:ext cx="914400" cy="264560"/>
    <xdr:sp macro="" textlink="">
      <xdr:nvSpPr>
        <xdr:cNvPr id="471" name="CaixaDeTexto 470"/>
        <xdr:cNvSpPr txBox="1"/>
      </xdr:nvSpPr>
      <xdr:spPr>
        <a:xfrm>
          <a:off x="8877300" y="4972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72" name="CaixaDeTexto 47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73" name="CaixaDeTexto 47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74" name="CaixaDeTexto 47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75" name="CaixaDeTexto 47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76" name="CaixaDeTexto 47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77" name="CaixaDeTexto 47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78" name="CaixaDeTexto 47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79" name="CaixaDeTexto 47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0" name="CaixaDeTexto 47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1" name="CaixaDeTexto 48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2" name="CaixaDeTexto 48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3" name="CaixaDeTexto 48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4" name="CaixaDeTexto 48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5" name="CaixaDeTexto 48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6" name="CaixaDeTexto 48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7" name="CaixaDeTexto 48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8" name="CaixaDeTexto 48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89" name="CaixaDeTexto 48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0" name="CaixaDeTexto 48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1" name="CaixaDeTexto 49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2" name="CaixaDeTexto 49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3" name="CaixaDeTexto 49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4" name="CaixaDeTexto 49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5" name="CaixaDeTexto 49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6" name="CaixaDeTexto 49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7" name="CaixaDeTexto 49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8" name="CaixaDeTexto 49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499" name="CaixaDeTexto 49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0" name="CaixaDeTexto 49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1" name="CaixaDeTexto 50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2" name="CaixaDeTexto 50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3" name="CaixaDeTexto 50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4" name="CaixaDeTexto 50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5" name="CaixaDeTexto 50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6" name="CaixaDeTexto 50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7" name="CaixaDeTexto 50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8" name="CaixaDeTexto 50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09" name="CaixaDeTexto 50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0" name="CaixaDeTexto 50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1" name="CaixaDeTexto 51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2" name="CaixaDeTexto 51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3" name="CaixaDeTexto 51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4" name="CaixaDeTexto 51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5" name="CaixaDeTexto 51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6" name="CaixaDeTexto 51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7" name="CaixaDeTexto 51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8" name="CaixaDeTexto 51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19" name="CaixaDeTexto 51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0" name="CaixaDeTexto 51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1" name="CaixaDeTexto 52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2" name="CaixaDeTexto 52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3" name="CaixaDeTexto 52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4" name="CaixaDeTexto 52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5" name="CaixaDeTexto 52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6" name="CaixaDeTexto 52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7" name="CaixaDeTexto 52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8" name="CaixaDeTexto 52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29" name="CaixaDeTexto 52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0" name="CaixaDeTexto 52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1" name="CaixaDeTexto 53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2" name="CaixaDeTexto 53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3" name="CaixaDeTexto 53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4" name="CaixaDeTexto 53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5" name="CaixaDeTexto 53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6" name="CaixaDeTexto 53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7" name="CaixaDeTexto 53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8" name="CaixaDeTexto 53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39" name="CaixaDeTexto 53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0" name="CaixaDeTexto 53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1" name="CaixaDeTexto 54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2" name="CaixaDeTexto 54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3" name="CaixaDeTexto 54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4" name="CaixaDeTexto 54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5" name="CaixaDeTexto 54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6" name="CaixaDeTexto 54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7" name="CaixaDeTexto 54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8" name="CaixaDeTexto 54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49" name="CaixaDeTexto 54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0" name="CaixaDeTexto 54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1" name="CaixaDeTexto 55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2" name="CaixaDeTexto 55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3" name="CaixaDeTexto 55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4" name="CaixaDeTexto 55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5" name="CaixaDeTexto 55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6" name="CaixaDeTexto 55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7" name="CaixaDeTexto 55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8" name="CaixaDeTexto 55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59" name="CaixaDeTexto 55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0" name="CaixaDeTexto 55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1" name="CaixaDeTexto 56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2" name="CaixaDeTexto 56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3" name="CaixaDeTexto 56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4" name="CaixaDeTexto 56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5" name="CaixaDeTexto 56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6" name="CaixaDeTexto 56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7" name="CaixaDeTexto 56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8" name="CaixaDeTexto 56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69" name="CaixaDeTexto 56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0" name="CaixaDeTexto 56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1" name="CaixaDeTexto 57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2" name="CaixaDeTexto 57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3" name="CaixaDeTexto 57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4" name="CaixaDeTexto 57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5" name="CaixaDeTexto 57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6" name="CaixaDeTexto 57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7" name="CaixaDeTexto 57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8" name="CaixaDeTexto 57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79" name="CaixaDeTexto 57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0" name="CaixaDeTexto 57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1" name="CaixaDeTexto 58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2" name="CaixaDeTexto 58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3" name="CaixaDeTexto 58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4" name="CaixaDeTexto 58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5" name="CaixaDeTexto 58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6" name="CaixaDeTexto 58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7" name="CaixaDeTexto 58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8" name="CaixaDeTexto 58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89" name="CaixaDeTexto 58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0" name="CaixaDeTexto 58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1" name="CaixaDeTexto 59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2" name="CaixaDeTexto 59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3" name="CaixaDeTexto 59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4" name="CaixaDeTexto 59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5" name="CaixaDeTexto 59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6" name="CaixaDeTexto 59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7" name="CaixaDeTexto 59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8" name="CaixaDeTexto 59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599" name="CaixaDeTexto 59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0" name="CaixaDeTexto 59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1" name="CaixaDeTexto 60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2" name="CaixaDeTexto 60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3" name="CaixaDeTexto 60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4" name="CaixaDeTexto 60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5" name="CaixaDeTexto 60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6" name="CaixaDeTexto 60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7" name="CaixaDeTexto 60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8" name="CaixaDeTexto 60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09" name="CaixaDeTexto 60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0" name="CaixaDeTexto 60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1" name="CaixaDeTexto 61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2" name="CaixaDeTexto 61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3" name="CaixaDeTexto 61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4" name="CaixaDeTexto 61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5" name="CaixaDeTexto 61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6" name="CaixaDeTexto 61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7" name="CaixaDeTexto 61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8" name="CaixaDeTexto 61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19" name="CaixaDeTexto 61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0" name="CaixaDeTexto 61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1" name="CaixaDeTexto 62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2" name="CaixaDeTexto 62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3" name="CaixaDeTexto 62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4" name="CaixaDeTexto 62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5" name="CaixaDeTexto 62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6" name="CaixaDeTexto 62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7" name="CaixaDeTexto 62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8" name="CaixaDeTexto 62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29" name="CaixaDeTexto 62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0" name="CaixaDeTexto 62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1" name="CaixaDeTexto 63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2" name="CaixaDeTexto 63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3" name="CaixaDeTexto 63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4" name="CaixaDeTexto 63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5" name="CaixaDeTexto 63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6" name="CaixaDeTexto 63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7" name="CaixaDeTexto 63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8" name="CaixaDeTexto 63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39" name="CaixaDeTexto 63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0" name="CaixaDeTexto 63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1" name="CaixaDeTexto 64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2" name="CaixaDeTexto 64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3" name="CaixaDeTexto 64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4" name="CaixaDeTexto 64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5" name="CaixaDeTexto 64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6" name="CaixaDeTexto 64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7" name="CaixaDeTexto 64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8" name="CaixaDeTexto 64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49" name="CaixaDeTexto 64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0" name="CaixaDeTexto 64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1" name="CaixaDeTexto 65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2" name="CaixaDeTexto 65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3" name="CaixaDeTexto 65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4" name="CaixaDeTexto 65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5" name="CaixaDeTexto 65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6" name="CaixaDeTexto 65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7" name="CaixaDeTexto 65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8" name="CaixaDeTexto 65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59" name="CaixaDeTexto 65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0" name="CaixaDeTexto 65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1" name="CaixaDeTexto 66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2" name="CaixaDeTexto 66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3" name="CaixaDeTexto 66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4" name="CaixaDeTexto 66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5" name="CaixaDeTexto 66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6" name="CaixaDeTexto 66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7" name="CaixaDeTexto 66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8" name="CaixaDeTexto 66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69" name="CaixaDeTexto 66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0" name="CaixaDeTexto 66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1" name="CaixaDeTexto 67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2" name="CaixaDeTexto 67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3" name="CaixaDeTexto 67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4" name="CaixaDeTexto 67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5" name="CaixaDeTexto 67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6" name="CaixaDeTexto 67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7" name="CaixaDeTexto 67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8" name="CaixaDeTexto 67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79" name="CaixaDeTexto 67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0" name="CaixaDeTexto 67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1" name="CaixaDeTexto 68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2" name="CaixaDeTexto 68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3" name="CaixaDeTexto 68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4" name="CaixaDeTexto 68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5" name="CaixaDeTexto 68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6" name="CaixaDeTexto 68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7" name="CaixaDeTexto 68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8" name="CaixaDeTexto 68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89" name="CaixaDeTexto 68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0" name="CaixaDeTexto 68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1" name="CaixaDeTexto 69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2" name="CaixaDeTexto 69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3" name="CaixaDeTexto 69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4" name="CaixaDeTexto 693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5" name="CaixaDeTexto 694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6" name="CaixaDeTexto 695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7" name="CaixaDeTexto 696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8" name="CaixaDeTexto 697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699" name="CaixaDeTexto 698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700" name="CaixaDeTexto 699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701" name="CaixaDeTexto 700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702" name="CaixaDeTexto 701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495300</xdr:colOff>
      <xdr:row>120</xdr:row>
      <xdr:rowOff>0</xdr:rowOff>
    </xdr:from>
    <xdr:ext cx="914400" cy="264560"/>
    <xdr:sp macro="" textlink="">
      <xdr:nvSpPr>
        <xdr:cNvPr id="703" name="CaixaDeTexto 702"/>
        <xdr:cNvSpPr txBox="1"/>
      </xdr:nvSpPr>
      <xdr:spPr>
        <a:xfrm>
          <a:off x="8877300" y="5314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144851</xdr:colOff>
      <xdr:row>3</xdr:row>
      <xdr:rowOff>114300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4" zoomScale="120" zoomScaleNormal="120" workbookViewId="0">
      <selection activeCell="K7" sqref="K7:L7"/>
    </sheetView>
  </sheetViews>
  <sheetFormatPr defaultRowHeight="12.75" x14ac:dyDescent="0.2"/>
  <cols>
    <col min="1" max="1" width="6" customWidth="1"/>
    <col min="2" max="2" width="8.5703125" customWidth="1"/>
    <col min="3" max="3" width="10.140625" customWidth="1"/>
    <col min="4" max="4" width="38.5703125" customWidth="1"/>
    <col min="5" max="5" width="5.7109375" style="2" customWidth="1"/>
    <col min="6" max="6" width="9" customWidth="1"/>
    <col min="7" max="7" width="12" customWidth="1"/>
    <col min="8" max="8" width="11.140625" customWidth="1"/>
    <col min="9" max="9" width="11.42578125" style="36" customWidth="1"/>
    <col min="10" max="10" width="11.5703125" bestFit="1" customWidth="1"/>
    <col min="11" max="11" width="12.28515625" bestFit="1" customWidth="1"/>
    <col min="12" max="12" width="11.28515625" style="3" bestFit="1" customWidth="1"/>
    <col min="13" max="13" width="11.28515625" bestFit="1" customWidth="1"/>
    <col min="14" max="14" width="10.5703125" bestFit="1" customWidth="1"/>
    <col min="16" max="16" width="12.5703125" customWidth="1"/>
  </cols>
  <sheetData>
    <row r="1" spans="1:16" ht="8.25" customHeight="1" x14ac:dyDescent="0.2"/>
    <row r="2" spans="1:16" ht="20.25" x14ac:dyDescent="0.3">
      <c r="D2" s="251" t="s">
        <v>6</v>
      </c>
      <c r="E2" s="251"/>
      <c r="F2" s="251"/>
      <c r="G2" s="251"/>
      <c r="H2" s="251"/>
    </row>
    <row r="3" spans="1:16" x14ac:dyDescent="0.2">
      <c r="D3" s="252" t="s">
        <v>28</v>
      </c>
      <c r="E3" s="252"/>
      <c r="F3" s="252"/>
      <c r="G3" s="252"/>
      <c r="H3" s="252"/>
    </row>
    <row r="4" spans="1:16" x14ac:dyDescent="0.2">
      <c r="D4" s="2"/>
      <c r="F4" s="2"/>
      <c r="G4" s="2"/>
      <c r="H4" s="2"/>
    </row>
    <row r="5" spans="1:16" ht="30" customHeight="1" x14ac:dyDescent="0.2">
      <c r="A5" s="255" t="s">
        <v>204</v>
      </c>
      <c r="B5" s="255"/>
      <c r="C5" s="255"/>
      <c r="D5" s="255"/>
      <c r="E5" s="255"/>
      <c r="F5" s="255"/>
      <c r="G5" s="255"/>
      <c r="H5" s="55" t="s">
        <v>80</v>
      </c>
      <c r="I5" s="56"/>
    </row>
    <row r="6" spans="1:16" s="57" customFormat="1" x14ac:dyDescent="0.2">
      <c r="A6" s="57" t="s">
        <v>27</v>
      </c>
      <c r="B6" s="66" t="s">
        <v>79</v>
      </c>
      <c r="C6" s="58"/>
      <c r="D6" s="59"/>
      <c r="E6" s="59"/>
      <c r="F6" s="59"/>
      <c r="G6" s="59"/>
      <c r="H6" s="60" t="s">
        <v>81</v>
      </c>
      <c r="I6" s="59"/>
      <c r="L6" s="71"/>
    </row>
    <row r="7" spans="1:16" x14ac:dyDescent="0.2">
      <c r="D7" s="51"/>
      <c r="E7" s="51"/>
      <c r="F7" s="51"/>
      <c r="G7" s="51"/>
      <c r="H7" s="51"/>
    </row>
    <row r="8" spans="1:16" s="1" customFormat="1" x14ac:dyDescent="0.2">
      <c r="A8" s="19" t="s">
        <v>30</v>
      </c>
      <c r="B8" s="19" t="s">
        <v>29</v>
      </c>
      <c r="C8" s="19" t="s">
        <v>31</v>
      </c>
      <c r="D8" s="19" t="s">
        <v>1</v>
      </c>
      <c r="E8" s="19" t="s">
        <v>2</v>
      </c>
      <c r="F8" s="19" t="s">
        <v>3</v>
      </c>
      <c r="G8" s="19" t="s">
        <v>4</v>
      </c>
      <c r="H8" s="19" t="s">
        <v>5</v>
      </c>
      <c r="I8" s="37" t="s">
        <v>14</v>
      </c>
      <c r="L8" s="72"/>
    </row>
    <row r="9" spans="1:16" s="1" customFormat="1" x14ac:dyDescent="0.2">
      <c r="A9" s="33" t="s">
        <v>32</v>
      </c>
      <c r="B9" s="33"/>
      <c r="C9" s="33"/>
      <c r="D9" s="34" t="s">
        <v>36</v>
      </c>
      <c r="E9" s="21"/>
      <c r="F9" s="22"/>
      <c r="G9" s="35"/>
      <c r="H9" s="22"/>
      <c r="I9" s="63">
        <f>SUM(H10:H12)</f>
        <v>10672.296600000001</v>
      </c>
      <c r="L9" s="72"/>
    </row>
    <row r="10" spans="1:16" s="1" customFormat="1" ht="22.5" x14ac:dyDescent="0.2">
      <c r="A10" s="20" t="s">
        <v>11</v>
      </c>
      <c r="B10" s="83" t="s">
        <v>69</v>
      </c>
      <c r="C10" s="80" t="s">
        <v>70</v>
      </c>
      <c r="D10" s="97" t="s">
        <v>71</v>
      </c>
      <c r="E10" s="21" t="s">
        <v>25</v>
      </c>
      <c r="F10" s="22">
        <v>8</v>
      </c>
      <c r="G10" s="35">
        <v>337.14</v>
      </c>
      <c r="H10" s="22">
        <f>SUM(F10*G10)</f>
        <v>2697.12</v>
      </c>
      <c r="I10" s="54"/>
      <c r="K10" s="1">
        <v>269.70999999999998</v>
      </c>
      <c r="L10" s="72">
        <v>1.25</v>
      </c>
      <c r="M10" s="95">
        <f>K10*L10</f>
        <v>337.13749999999999</v>
      </c>
    </row>
    <row r="11" spans="1:16" s="1" customFormat="1" ht="51.75" customHeight="1" x14ac:dyDescent="0.2">
      <c r="A11" s="20" t="s">
        <v>13</v>
      </c>
      <c r="B11" s="83" t="s">
        <v>73</v>
      </c>
      <c r="C11" s="80" t="s">
        <v>70</v>
      </c>
      <c r="D11" s="97" t="s">
        <v>72</v>
      </c>
      <c r="E11" s="21" t="s">
        <v>25</v>
      </c>
      <c r="F11" s="22">
        <v>10.9</v>
      </c>
      <c r="G11" s="35">
        <v>716.34</v>
      </c>
      <c r="H11" s="22">
        <f>SUM(F11*G11)</f>
        <v>7808.1060000000007</v>
      </c>
      <c r="I11" s="54"/>
      <c r="K11" s="1">
        <v>573.07000000000005</v>
      </c>
      <c r="L11" s="72">
        <v>1.25</v>
      </c>
      <c r="M11" s="95">
        <f>K11*L11</f>
        <v>716.33750000000009</v>
      </c>
    </row>
    <row r="12" spans="1:16" s="1" customFormat="1" ht="27" customHeight="1" x14ac:dyDescent="0.2">
      <c r="A12" s="20" t="s">
        <v>65</v>
      </c>
      <c r="B12" s="83" t="s">
        <v>77</v>
      </c>
      <c r="C12" s="80" t="s">
        <v>70</v>
      </c>
      <c r="D12" s="31" t="s">
        <v>75</v>
      </c>
      <c r="E12" s="21" t="s">
        <v>40</v>
      </c>
      <c r="F12" s="85">
        <v>309.39</v>
      </c>
      <c r="G12" s="86">
        <v>0.54</v>
      </c>
      <c r="H12" s="87">
        <f>SUM(F12*G12)</f>
        <v>167.07060000000001</v>
      </c>
      <c r="I12" s="54"/>
      <c r="K12" s="1">
        <v>0.43</v>
      </c>
      <c r="L12" s="72">
        <v>1.25</v>
      </c>
      <c r="M12" s="95">
        <f>K12*L12</f>
        <v>0.53749999999999998</v>
      </c>
      <c r="N12" s="95"/>
      <c r="P12" s="95"/>
    </row>
    <row r="13" spans="1:16" s="1" customFormat="1" x14ac:dyDescent="0.2">
      <c r="A13" s="98"/>
      <c r="B13" s="98"/>
      <c r="C13" s="99"/>
      <c r="D13" s="100"/>
      <c r="E13" s="101"/>
      <c r="F13" s="35"/>
      <c r="G13" s="35"/>
      <c r="H13" s="35"/>
      <c r="I13" s="102"/>
      <c r="J13" s="103"/>
      <c r="L13" s="72">
        <v>1.25</v>
      </c>
      <c r="M13" s="95">
        <f t="shared" ref="M13:M33" si="0">K13*L13</f>
        <v>0</v>
      </c>
    </row>
    <row r="14" spans="1:16" s="1" customFormat="1" x14ac:dyDescent="0.2">
      <c r="A14" s="33" t="s">
        <v>37</v>
      </c>
      <c r="B14" s="33"/>
      <c r="C14" s="77"/>
      <c r="D14" s="34" t="s">
        <v>53</v>
      </c>
      <c r="E14" s="21"/>
      <c r="F14" s="22"/>
      <c r="G14" s="35"/>
      <c r="H14" s="22"/>
      <c r="I14" s="63">
        <f>SUM(H15:H21)</f>
        <v>79100.925920000009</v>
      </c>
      <c r="L14" s="72">
        <v>1.25</v>
      </c>
      <c r="M14" s="95">
        <f t="shared" si="0"/>
        <v>0</v>
      </c>
    </row>
    <row r="15" spans="1:16" s="1" customFormat="1" ht="78.75" x14ac:dyDescent="0.2">
      <c r="A15" s="20" t="s">
        <v>38</v>
      </c>
      <c r="B15" s="80">
        <v>90100</v>
      </c>
      <c r="C15" s="80" t="s">
        <v>70</v>
      </c>
      <c r="D15" s="31" t="s">
        <v>91</v>
      </c>
      <c r="E15" s="21" t="s">
        <v>39</v>
      </c>
      <c r="F15" s="123">
        <v>10.08</v>
      </c>
      <c r="G15" s="124">
        <v>11.58</v>
      </c>
      <c r="H15" s="125">
        <f>F15*G15</f>
        <v>116.7264</v>
      </c>
      <c r="I15" s="126"/>
      <c r="K15" s="1">
        <v>9.26</v>
      </c>
      <c r="L15" s="72">
        <v>1.25</v>
      </c>
      <c r="M15" s="95">
        <f t="shared" si="0"/>
        <v>11.574999999999999</v>
      </c>
    </row>
    <row r="16" spans="1:16" s="1" customFormat="1" ht="22.5" x14ac:dyDescent="0.2">
      <c r="A16" s="20" t="s">
        <v>41</v>
      </c>
      <c r="B16" s="80">
        <v>93382</v>
      </c>
      <c r="C16" s="80" t="s">
        <v>70</v>
      </c>
      <c r="D16" s="31" t="s">
        <v>94</v>
      </c>
      <c r="E16" s="21" t="s">
        <v>39</v>
      </c>
      <c r="F16" s="123">
        <v>9.09</v>
      </c>
      <c r="G16" s="124">
        <v>29.69</v>
      </c>
      <c r="H16" s="125">
        <f t="shared" ref="H16:H19" si="1">F16*G16</f>
        <v>269.88209999999998</v>
      </c>
      <c r="I16" s="126"/>
      <c r="K16" s="1">
        <v>23.75</v>
      </c>
      <c r="L16" s="72">
        <v>1.25</v>
      </c>
      <c r="M16" s="95">
        <f t="shared" si="0"/>
        <v>29.6875</v>
      </c>
    </row>
    <row r="17" spans="1:13" s="1" customFormat="1" ht="56.25" x14ac:dyDescent="0.2">
      <c r="A17" s="20" t="s">
        <v>49</v>
      </c>
      <c r="B17" s="80">
        <v>95566</v>
      </c>
      <c r="C17" s="80" t="s">
        <v>70</v>
      </c>
      <c r="D17" s="97" t="s">
        <v>90</v>
      </c>
      <c r="E17" s="104" t="s">
        <v>40</v>
      </c>
      <c r="F17" s="105">
        <v>14</v>
      </c>
      <c r="G17" s="106">
        <v>108.03</v>
      </c>
      <c r="H17" s="125">
        <f t="shared" si="1"/>
        <v>1512.42</v>
      </c>
      <c r="I17" s="54"/>
      <c r="K17" s="1">
        <v>86.42</v>
      </c>
      <c r="L17" s="72">
        <v>1.25</v>
      </c>
      <c r="M17" s="95">
        <f t="shared" si="0"/>
        <v>108.02500000000001</v>
      </c>
    </row>
    <row r="18" spans="1:13" s="1" customFormat="1" ht="33.75" x14ac:dyDescent="0.2">
      <c r="A18" s="20" t="s">
        <v>50</v>
      </c>
      <c r="B18" s="80" t="s">
        <v>68</v>
      </c>
      <c r="C18" s="80">
        <v>1</v>
      </c>
      <c r="D18" s="64" t="s">
        <v>110</v>
      </c>
      <c r="E18" s="80" t="s">
        <v>56</v>
      </c>
      <c r="F18" s="81">
        <v>10</v>
      </c>
      <c r="G18" s="81">
        <v>740.03</v>
      </c>
      <c r="H18" s="125">
        <f t="shared" si="1"/>
        <v>7400.2999999999993</v>
      </c>
      <c r="I18" s="54"/>
      <c r="L18" s="72"/>
      <c r="M18" s="95">
        <f t="shared" si="0"/>
        <v>0</v>
      </c>
    </row>
    <row r="19" spans="1:13" s="1" customFormat="1" ht="56.25" x14ac:dyDescent="0.2">
      <c r="A19" s="20" t="s">
        <v>115</v>
      </c>
      <c r="B19" s="80">
        <v>73714</v>
      </c>
      <c r="C19" s="80" t="s">
        <v>70</v>
      </c>
      <c r="D19" s="64" t="s">
        <v>111</v>
      </c>
      <c r="E19" s="21" t="s">
        <v>2</v>
      </c>
      <c r="F19" s="22">
        <v>4</v>
      </c>
      <c r="G19" s="35">
        <v>1575.56</v>
      </c>
      <c r="H19" s="125">
        <f t="shared" si="1"/>
        <v>6302.24</v>
      </c>
      <c r="I19" s="54"/>
      <c r="K19" s="1">
        <v>1260.45</v>
      </c>
      <c r="L19" s="72">
        <v>1.25</v>
      </c>
      <c r="M19" s="95">
        <f t="shared" si="0"/>
        <v>1575.5625</v>
      </c>
    </row>
    <row r="20" spans="1:13" s="1" customFormat="1" ht="33.75" x14ac:dyDescent="0.2">
      <c r="A20" s="20" t="s">
        <v>148</v>
      </c>
      <c r="B20" s="80" t="s">
        <v>68</v>
      </c>
      <c r="C20" s="80">
        <v>2</v>
      </c>
      <c r="D20" s="64" t="s">
        <v>147</v>
      </c>
      <c r="E20" s="21" t="s">
        <v>40</v>
      </c>
      <c r="F20" s="22">
        <v>34</v>
      </c>
      <c r="G20" s="35">
        <f>'Comp. 2'!I28</f>
        <v>844.80808000000002</v>
      </c>
      <c r="H20" s="22">
        <f t="shared" ref="H20:H29" si="2">SUM(F20*G20)</f>
        <v>28723.474720000002</v>
      </c>
      <c r="I20" s="54"/>
      <c r="L20" s="72"/>
      <c r="M20" s="95">
        <f t="shared" si="0"/>
        <v>0</v>
      </c>
    </row>
    <row r="21" spans="1:13" s="1" customFormat="1" ht="33.75" x14ac:dyDescent="0.2">
      <c r="A21" s="20" t="s">
        <v>198</v>
      </c>
      <c r="B21" s="80">
        <v>94281</v>
      </c>
      <c r="C21" s="80" t="s">
        <v>70</v>
      </c>
      <c r="D21" s="64" t="s">
        <v>199</v>
      </c>
      <c r="E21" s="21" t="s">
        <v>40</v>
      </c>
      <c r="F21" s="22">
        <v>843.87</v>
      </c>
      <c r="G21" s="35">
        <v>41.21</v>
      </c>
      <c r="H21" s="22">
        <f t="shared" si="2"/>
        <v>34775.882700000002</v>
      </c>
      <c r="I21" s="54"/>
      <c r="K21" s="1">
        <v>32.97</v>
      </c>
      <c r="L21" s="72">
        <v>1.25</v>
      </c>
      <c r="M21" s="95">
        <f t="shared" si="0"/>
        <v>41.212499999999999</v>
      </c>
    </row>
    <row r="22" spans="1:13" s="1" customFormat="1" x14ac:dyDescent="0.2">
      <c r="A22" s="20"/>
      <c r="B22" s="20"/>
      <c r="C22" s="76"/>
      <c r="D22" s="64"/>
      <c r="E22" s="21"/>
      <c r="F22" s="22"/>
      <c r="G22" s="35"/>
      <c r="H22" s="22"/>
      <c r="I22" s="54"/>
      <c r="L22" s="72"/>
      <c r="M22" s="95">
        <f t="shared" si="0"/>
        <v>0</v>
      </c>
    </row>
    <row r="23" spans="1:13" s="1" customFormat="1" x14ac:dyDescent="0.2">
      <c r="A23" s="33" t="s">
        <v>42</v>
      </c>
      <c r="B23" s="33"/>
      <c r="C23" s="76"/>
      <c r="D23" s="34" t="s">
        <v>155</v>
      </c>
      <c r="E23" s="21"/>
      <c r="F23" s="22"/>
      <c r="G23" s="35"/>
      <c r="H23" s="22"/>
      <c r="I23" s="63">
        <f>SUM(H24:H29)</f>
        <v>205016.00229999999</v>
      </c>
      <c r="L23" s="72"/>
      <c r="M23" s="95">
        <f t="shared" si="0"/>
        <v>0</v>
      </c>
    </row>
    <row r="24" spans="1:13" s="1" customFormat="1" ht="67.5" x14ac:dyDescent="0.2">
      <c r="A24" s="20" t="s">
        <v>57</v>
      </c>
      <c r="B24" s="80">
        <v>94273</v>
      </c>
      <c r="C24" s="80" t="s">
        <v>70</v>
      </c>
      <c r="D24" s="64" t="s">
        <v>156</v>
      </c>
      <c r="E24" s="80" t="s">
        <v>40</v>
      </c>
      <c r="F24" s="81">
        <v>873.37</v>
      </c>
      <c r="G24" s="81">
        <v>39.65</v>
      </c>
      <c r="H24" s="22">
        <f t="shared" si="2"/>
        <v>34629.120499999997</v>
      </c>
      <c r="I24" s="54"/>
      <c r="K24" s="1">
        <v>31.72</v>
      </c>
      <c r="L24" s="72">
        <v>1.25</v>
      </c>
      <c r="M24" s="95">
        <f t="shared" si="0"/>
        <v>39.65</v>
      </c>
    </row>
    <row r="25" spans="1:13" s="1" customFormat="1" ht="22.5" x14ac:dyDescent="0.2">
      <c r="A25" s="20" t="s">
        <v>58</v>
      </c>
      <c r="B25" s="83" t="s">
        <v>158</v>
      </c>
      <c r="C25" s="80" t="s">
        <v>70</v>
      </c>
      <c r="D25" s="64" t="s">
        <v>159</v>
      </c>
      <c r="E25" s="80" t="s">
        <v>39</v>
      </c>
      <c r="F25" s="81">
        <v>6.98</v>
      </c>
      <c r="G25" s="81">
        <v>457.68</v>
      </c>
      <c r="H25" s="22">
        <f t="shared" si="2"/>
        <v>3194.6064000000001</v>
      </c>
      <c r="I25" s="54"/>
      <c r="K25" s="1">
        <v>366.14</v>
      </c>
      <c r="L25" s="72">
        <v>1.25</v>
      </c>
      <c r="M25" s="95">
        <f t="shared" si="0"/>
        <v>457.67499999999995</v>
      </c>
    </row>
    <row r="26" spans="1:13" s="1" customFormat="1" ht="45" x14ac:dyDescent="0.2">
      <c r="A26" s="20" t="s">
        <v>59</v>
      </c>
      <c r="B26" s="80" t="s">
        <v>68</v>
      </c>
      <c r="C26" s="80">
        <v>3</v>
      </c>
      <c r="D26" s="97" t="s">
        <v>161</v>
      </c>
      <c r="E26" s="104" t="s">
        <v>25</v>
      </c>
      <c r="F26" s="81">
        <v>126.85</v>
      </c>
      <c r="G26" s="81">
        <v>74.739999999999995</v>
      </c>
      <c r="H26" s="22">
        <f t="shared" si="2"/>
        <v>9480.7689999999984</v>
      </c>
      <c r="I26" s="54"/>
      <c r="L26" s="72"/>
      <c r="M26" s="95">
        <f t="shared" si="0"/>
        <v>0</v>
      </c>
    </row>
    <row r="27" spans="1:13" s="1" customFormat="1" ht="56.25" x14ac:dyDescent="0.2">
      <c r="A27" s="20" t="s">
        <v>60</v>
      </c>
      <c r="B27" s="80">
        <v>94990</v>
      </c>
      <c r="C27" s="80" t="s">
        <v>70</v>
      </c>
      <c r="D27" s="97" t="s">
        <v>173</v>
      </c>
      <c r="E27" s="80" t="s">
        <v>25</v>
      </c>
      <c r="F27" s="81">
        <v>1013.85</v>
      </c>
      <c r="G27" s="81">
        <v>35.450000000000003</v>
      </c>
      <c r="H27" s="22">
        <f t="shared" si="2"/>
        <v>35940.982500000006</v>
      </c>
      <c r="I27" s="54"/>
      <c r="K27" s="1">
        <v>28.36</v>
      </c>
      <c r="L27" s="72">
        <v>1.25</v>
      </c>
      <c r="M27" s="95">
        <f t="shared" si="0"/>
        <v>35.450000000000003</v>
      </c>
    </row>
    <row r="28" spans="1:13" s="1" customFormat="1" ht="22.5" x14ac:dyDescent="0.2">
      <c r="A28" s="20" t="s">
        <v>172</v>
      </c>
      <c r="B28" s="83">
        <v>72961</v>
      </c>
      <c r="C28" s="80" t="s">
        <v>70</v>
      </c>
      <c r="D28" s="97" t="s">
        <v>175</v>
      </c>
      <c r="E28" s="104" t="s">
        <v>25</v>
      </c>
      <c r="F28" s="105">
        <v>2131.67</v>
      </c>
      <c r="G28" s="35">
        <v>1.58</v>
      </c>
      <c r="H28" s="22">
        <f t="shared" si="2"/>
        <v>3368.0386000000003</v>
      </c>
      <c r="I28" s="54"/>
      <c r="K28" s="1">
        <v>1.27</v>
      </c>
      <c r="L28" s="72">
        <v>1.25</v>
      </c>
      <c r="M28" s="1">
        <f t="shared" si="0"/>
        <v>1.5874999999999999</v>
      </c>
    </row>
    <row r="29" spans="1:13" s="1" customFormat="1" ht="33.75" x14ac:dyDescent="0.2">
      <c r="A29" s="20"/>
      <c r="B29" s="227">
        <v>92399</v>
      </c>
      <c r="C29" s="80" t="s">
        <v>70</v>
      </c>
      <c r="D29" s="97" t="s">
        <v>176</v>
      </c>
      <c r="E29" s="104" t="s">
        <v>25</v>
      </c>
      <c r="F29" s="105">
        <v>1878.51</v>
      </c>
      <c r="G29" s="35">
        <v>63.03</v>
      </c>
      <c r="H29" s="22">
        <f t="shared" si="2"/>
        <v>118402.4853</v>
      </c>
      <c r="I29" s="54"/>
      <c r="K29" s="1">
        <v>50.42</v>
      </c>
      <c r="L29" s="72">
        <v>1.25</v>
      </c>
      <c r="M29" s="1">
        <f t="shared" si="0"/>
        <v>63.025000000000006</v>
      </c>
    </row>
    <row r="30" spans="1:13" s="69" customFormat="1" x14ac:dyDescent="0.2">
      <c r="A30" s="20"/>
      <c r="B30" s="20"/>
      <c r="C30" s="76"/>
      <c r="D30" s="64"/>
      <c r="E30" s="21"/>
      <c r="F30" s="22"/>
      <c r="G30" s="35"/>
      <c r="H30" s="22"/>
      <c r="I30" s="54"/>
      <c r="L30" s="74"/>
      <c r="M30" s="1">
        <f t="shared" si="0"/>
        <v>0</v>
      </c>
    </row>
    <row r="31" spans="1:13" s="1" customFormat="1" x14ac:dyDescent="0.2">
      <c r="A31" s="33" t="s">
        <v>43</v>
      </c>
      <c r="B31" s="33"/>
      <c r="C31" s="76"/>
      <c r="D31" s="70" t="s">
        <v>54</v>
      </c>
      <c r="E31" s="21"/>
      <c r="F31" s="22"/>
      <c r="G31" s="35"/>
      <c r="H31" s="22"/>
      <c r="I31" s="63">
        <f>SUM(H32:H33)</f>
        <v>2784.154</v>
      </c>
      <c r="L31" s="72"/>
      <c r="M31" s="1">
        <f t="shared" si="0"/>
        <v>0</v>
      </c>
    </row>
    <row r="32" spans="1:13" s="1" customFormat="1" x14ac:dyDescent="0.2">
      <c r="A32" s="20" t="s">
        <v>61</v>
      </c>
      <c r="B32" s="228" t="s">
        <v>178</v>
      </c>
      <c r="C32" s="80" t="s">
        <v>179</v>
      </c>
      <c r="D32" s="97" t="s">
        <v>180</v>
      </c>
      <c r="E32" s="104" t="s">
        <v>25</v>
      </c>
      <c r="F32" s="105">
        <v>2.7</v>
      </c>
      <c r="G32" s="106">
        <v>391.65</v>
      </c>
      <c r="H32" s="106">
        <f>F32*G32</f>
        <v>1057.4549999999999</v>
      </c>
      <c r="I32" s="54"/>
      <c r="L32" s="72"/>
      <c r="M32" s="1">
        <f t="shared" si="0"/>
        <v>0</v>
      </c>
    </row>
    <row r="33" spans="1:13" s="67" customFormat="1" ht="33.75" x14ac:dyDescent="0.2">
      <c r="A33" s="20" t="s">
        <v>62</v>
      </c>
      <c r="B33" s="84">
        <v>72947</v>
      </c>
      <c r="C33" s="80" t="s">
        <v>70</v>
      </c>
      <c r="D33" s="97" t="s">
        <v>181</v>
      </c>
      <c r="E33" s="104" t="s">
        <v>25</v>
      </c>
      <c r="F33" s="105">
        <v>82.42</v>
      </c>
      <c r="G33" s="106">
        <v>20.95</v>
      </c>
      <c r="H33" s="106">
        <f>F33*G33</f>
        <v>1726.6990000000001</v>
      </c>
      <c r="I33" s="54"/>
      <c r="K33" s="67">
        <v>16.760000000000002</v>
      </c>
      <c r="L33" s="73">
        <v>1.25</v>
      </c>
      <c r="M33" s="1">
        <f t="shared" si="0"/>
        <v>20.950000000000003</v>
      </c>
    </row>
    <row r="34" spans="1:13" s="67" customFormat="1" x14ac:dyDescent="0.2">
      <c r="A34" s="20"/>
      <c r="B34" s="20"/>
      <c r="C34" s="76"/>
      <c r="D34" s="31"/>
      <c r="E34" s="21"/>
      <c r="F34" s="22"/>
      <c r="G34" s="35"/>
      <c r="H34" s="81"/>
      <c r="I34" s="54"/>
      <c r="L34" s="73"/>
    </row>
    <row r="35" spans="1:13" s="67" customFormat="1" x14ac:dyDescent="0.2">
      <c r="A35" s="33" t="s">
        <v>44</v>
      </c>
      <c r="B35" s="93"/>
      <c r="C35" s="94"/>
      <c r="D35" s="34" t="s">
        <v>67</v>
      </c>
      <c r="E35" s="21"/>
      <c r="F35" s="22"/>
      <c r="G35" s="35"/>
      <c r="H35" s="81"/>
      <c r="I35" s="63">
        <f>SUM(G36)</f>
        <v>13235</v>
      </c>
      <c r="K35" s="67">
        <f>I35/H38</f>
        <v>4.2582507106942731E-2</v>
      </c>
      <c r="L35" s="73"/>
    </row>
    <row r="36" spans="1:13" s="67" customFormat="1" x14ac:dyDescent="0.2">
      <c r="A36" s="20" t="s">
        <v>63</v>
      </c>
      <c r="B36" s="91" t="s">
        <v>68</v>
      </c>
      <c r="C36" s="92">
        <v>4</v>
      </c>
      <c r="D36" s="31" t="s">
        <v>66</v>
      </c>
      <c r="E36" s="21" t="s">
        <v>2</v>
      </c>
      <c r="F36" s="22">
        <v>1</v>
      </c>
      <c r="G36" s="35">
        <f>'Comp. 4'!I35</f>
        <v>13235</v>
      </c>
      <c r="H36" s="81">
        <f t="shared" ref="H36" si="3">ROUND(F36*G36,2)</f>
        <v>13235</v>
      </c>
      <c r="I36" s="54"/>
      <c r="L36" s="73"/>
    </row>
    <row r="37" spans="1:13" s="67" customFormat="1" x14ac:dyDescent="0.2">
      <c r="A37" s="20"/>
      <c r="B37" s="20"/>
      <c r="C37" s="76"/>
      <c r="D37" s="31"/>
      <c r="E37" s="21"/>
      <c r="F37" s="22"/>
      <c r="G37" s="35"/>
      <c r="H37" s="81"/>
      <c r="I37" s="54"/>
      <c r="L37" s="73"/>
    </row>
    <row r="38" spans="1:13" x14ac:dyDescent="0.2">
      <c r="A38" s="23"/>
      <c r="B38" s="53"/>
      <c r="C38" s="53"/>
      <c r="D38" s="24" t="s">
        <v>10</v>
      </c>
      <c r="E38" s="25"/>
      <c r="F38" s="26"/>
      <c r="G38" s="27"/>
      <c r="H38" s="253">
        <f>SUM(H9:H37)</f>
        <v>310808.37882000004</v>
      </c>
      <c r="I38" s="254"/>
      <c r="K38" s="18">
        <f>H38/F25</f>
        <v>44528.421034383959</v>
      </c>
    </row>
    <row r="39" spans="1:13" x14ac:dyDescent="0.2">
      <c r="A39" s="4"/>
      <c r="B39" s="8"/>
      <c r="C39" s="8"/>
      <c r="D39" s="5"/>
      <c r="E39" s="6"/>
      <c r="F39" s="7"/>
      <c r="G39" s="242"/>
      <c r="H39" s="243"/>
      <c r="I39" s="244"/>
      <c r="J39" s="18"/>
    </row>
    <row r="40" spans="1:13" x14ac:dyDescent="0.2">
      <c r="A40" s="9"/>
      <c r="B40" s="13"/>
      <c r="C40" s="13"/>
      <c r="D40" s="10"/>
      <c r="E40" s="11"/>
      <c r="F40" s="12"/>
      <c r="G40" s="245"/>
      <c r="H40" s="246"/>
      <c r="I40" s="247"/>
    </row>
    <row r="41" spans="1:13" x14ac:dyDescent="0.2">
      <c r="A41" s="9"/>
      <c r="B41" s="13"/>
      <c r="C41" s="13"/>
      <c r="D41" s="28" t="s">
        <v>7</v>
      </c>
      <c r="E41" s="11"/>
      <c r="F41" s="12"/>
      <c r="G41" s="245"/>
      <c r="H41" s="246"/>
      <c r="I41" s="247"/>
    </row>
    <row r="42" spans="1:13" x14ac:dyDescent="0.2">
      <c r="A42" s="9"/>
      <c r="B42" s="13"/>
      <c r="C42" s="13"/>
      <c r="D42" s="29" t="s">
        <v>8</v>
      </c>
      <c r="E42" s="11"/>
      <c r="F42" s="12"/>
      <c r="G42" s="245"/>
      <c r="H42" s="246"/>
      <c r="I42" s="247"/>
    </row>
    <row r="43" spans="1:13" x14ac:dyDescent="0.2">
      <c r="A43" s="14"/>
      <c r="B43" s="17"/>
      <c r="C43" s="17"/>
      <c r="D43" s="30" t="s">
        <v>9</v>
      </c>
      <c r="E43" s="15"/>
      <c r="F43" s="16"/>
      <c r="G43" s="248"/>
      <c r="H43" s="249"/>
      <c r="I43" s="250"/>
    </row>
    <row r="44" spans="1:13" x14ac:dyDescent="0.2">
      <c r="D44" s="1"/>
      <c r="F44" s="3"/>
      <c r="H44" s="3"/>
    </row>
    <row r="45" spans="1:13" x14ac:dyDescent="0.2">
      <c r="D45" s="1"/>
      <c r="F45" s="3"/>
      <c r="H45" s="3"/>
    </row>
    <row r="46" spans="1:13" x14ac:dyDescent="0.2">
      <c r="D46" s="1"/>
      <c r="F46" s="3"/>
      <c r="H46" s="3"/>
    </row>
    <row r="47" spans="1:13" x14ac:dyDescent="0.2">
      <c r="D47" s="1"/>
      <c r="F47" s="3"/>
      <c r="H47" s="3"/>
      <c r="I47" s="52"/>
    </row>
    <row r="48" spans="1:13" x14ac:dyDescent="0.2">
      <c r="D48" s="1"/>
      <c r="F48" s="3"/>
      <c r="H48" s="3"/>
    </row>
    <row r="49" spans="4:8" x14ac:dyDescent="0.2">
      <c r="D49" s="1"/>
      <c r="H49" s="3"/>
    </row>
    <row r="50" spans="4:8" x14ac:dyDescent="0.2">
      <c r="D50" s="1"/>
      <c r="H50" s="3"/>
    </row>
    <row r="51" spans="4:8" x14ac:dyDescent="0.2">
      <c r="D51" s="1"/>
      <c r="H51" s="3"/>
    </row>
    <row r="52" spans="4:8" x14ac:dyDescent="0.2">
      <c r="D52" s="1"/>
      <c r="H52" s="3"/>
    </row>
    <row r="53" spans="4:8" x14ac:dyDescent="0.2">
      <c r="D53" s="1"/>
    </row>
    <row r="54" spans="4:8" x14ac:dyDescent="0.2">
      <c r="D54" s="1"/>
    </row>
    <row r="55" spans="4:8" x14ac:dyDescent="0.2">
      <c r="D55" s="1"/>
    </row>
  </sheetData>
  <mergeCells count="5">
    <mergeCell ref="G39:I43"/>
    <mergeCell ref="D2:H2"/>
    <mergeCell ref="D3:H3"/>
    <mergeCell ref="H38:I38"/>
    <mergeCell ref="A5:G5"/>
  </mergeCells>
  <phoneticPr fontId="4" type="noConversion"/>
  <pageMargins left="0.53" right="0.35" top="0.47" bottom="0.21" header="0.49212598499999999" footer="0.2"/>
  <pageSetup paperSize="9" scale="85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workbookViewId="0">
      <selection activeCell="B14" sqref="B14"/>
    </sheetView>
  </sheetViews>
  <sheetFormatPr defaultRowHeight="12.75" x14ac:dyDescent="0.2"/>
  <cols>
    <col min="1" max="1" width="11.28515625" customWidth="1"/>
    <col min="2" max="2" width="10.28515625" bestFit="1" customWidth="1"/>
  </cols>
  <sheetData>
    <row r="3" spans="1:11" ht="18" x14ac:dyDescent="0.25">
      <c r="A3" s="256" t="s">
        <v>109</v>
      </c>
      <c r="B3" s="256"/>
      <c r="C3" s="256"/>
      <c r="D3" s="256"/>
      <c r="E3" s="256"/>
      <c r="F3" s="256"/>
      <c r="G3" s="256"/>
      <c r="H3" s="256"/>
    </row>
    <row r="5" spans="1:11" ht="28.5" customHeight="1" x14ac:dyDescent="0.2">
      <c r="A5" s="257" t="s">
        <v>110</v>
      </c>
      <c r="B5" s="257"/>
      <c r="C5" s="257"/>
      <c r="D5" s="257"/>
      <c r="E5" s="257"/>
      <c r="F5" s="257"/>
      <c r="G5" s="257"/>
      <c r="H5" s="257"/>
      <c r="I5" s="257"/>
      <c r="J5" s="257"/>
    </row>
    <row r="6" spans="1:11" x14ac:dyDescent="0.2">
      <c r="A6" s="75"/>
    </row>
    <row r="7" spans="1:11" x14ac:dyDescent="0.2">
      <c r="A7" s="75"/>
      <c r="B7" s="57"/>
      <c r="C7" s="57"/>
      <c r="D7" s="57"/>
      <c r="E7" s="57"/>
      <c r="F7" s="57"/>
      <c r="G7" s="57"/>
      <c r="H7" s="57"/>
      <c r="I7" s="57"/>
      <c r="J7" s="57"/>
    </row>
    <row r="8" spans="1:11" ht="37.5" customHeight="1" x14ac:dyDescent="0.2">
      <c r="A8" s="127" t="s">
        <v>70</v>
      </c>
      <c r="B8" s="128">
        <v>97086</v>
      </c>
      <c r="C8" s="255" t="s">
        <v>100</v>
      </c>
      <c r="D8" s="255"/>
      <c r="E8" s="255"/>
      <c r="F8" s="255"/>
      <c r="G8" s="255"/>
      <c r="H8" s="255"/>
      <c r="I8" s="255"/>
      <c r="J8" s="78"/>
      <c r="K8" s="78"/>
    </row>
    <row r="9" spans="1:11" x14ac:dyDescent="0.2">
      <c r="A9" s="75" t="s">
        <v>102</v>
      </c>
      <c r="B9" s="3">
        <v>106.94</v>
      </c>
    </row>
    <row r="10" spans="1:11" x14ac:dyDescent="0.2">
      <c r="A10" s="75" t="s">
        <v>64</v>
      </c>
      <c r="B10" s="3">
        <v>0.92</v>
      </c>
      <c r="C10" s="75" t="s">
        <v>25</v>
      </c>
    </row>
    <row r="11" spans="1:11" x14ac:dyDescent="0.2">
      <c r="B11" s="3"/>
    </row>
    <row r="12" spans="1:11" x14ac:dyDescent="0.2">
      <c r="A12" s="75" t="s">
        <v>99</v>
      </c>
      <c r="B12" s="3">
        <f>B9*B10</f>
        <v>98.384799999999998</v>
      </c>
    </row>
    <row r="13" spans="1:11" x14ac:dyDescent="0.2">
      <c r="B13" s="3"/>
    </row>
    <row r="14" spans="1:11" ht="40.5" customHeight="1" x14ac:dyDescent="0.2">
      <c r="A14" s="127" t="s">
        <v>70</v>
      </c>
      <c r="B14" s="128">
        <v>97094</v>
      </c>
      <c r="C14" s="255" t="s">
        <v>101</v>
      </c>
      <c r="D14" s="255"/>
      <c r="E14" s="255"/>
      <c r="F14" s="255"/>
      <c r="G14" s="255"/>
      <c r="H14" s="255"/>
      <c r="I14" s="255"/>
    </row>
    <row r="15" spans="1:11" x14ac:dyDescent="0.2">
      <c r="A15" s="75" t="s">
        <v>103</v>
      </c>
      <c r="B15" s="3">
        <v>467.91</v>
      </c>
    </row>
    <row r="16" spans="1:11" x14ac:dyDescent="0.2">
      <c r="A16" s="75" t="s">
        <v>64</v>
      </c>
      <c r="B16" s="3">
        <v>0.18</v>
      </c>
      <c r="C16" s="75" t="s">
        <v>39</v>
      </c>
    </row>
    <row r="17" spans="1:9" x14ac:dyDescent="0.2">
      <c r="B17" s="3"/>
    </row>
    <row r="18" spans="1:9" x14ac:dyDescent="0.2">
      <c r="A18" s="75" t="s">
        <v>99</v>
      </c>
      <c r="B18" s="3">
        <f>B15*B16</f>
        <v>84.223799999999997</v>
      </c>
    </row>
    <row r="20" spans="1:9" ht="26.25" customHeight="1" x14ac:dyDescent="0.2">
      <c r="A20" s="127" t="s">
        <v>70</v>
      </c>
      <c r="B20" s="128">
        <v>92791</v>
      </c>
      <c r="C20" s="255" t="s">
        <v>106</v>
      </c>
      <c r="D20" s="255"/>
      <c r="E20" s="255"/>
      <c r="F20" s="255"/>
      <c r="G20" s="255"/>
      <c r="H20" s="255"/>
      <c r="I20" s="255"/>
    </row>
    <row r="21" spans="1:9" x14ac:dyDescent="0.2">
      <c r="A21" s="75" t="s">
        <v>104</v>
      </c>
      <c r="B21" s="3">
        <v>7.91</v>
      </c>
    </row>
    <row r="22" spans="1:9" x14ac:dyDescent="0.2">
      <c r="A22" s="75" t="s">
        <v>64</v>
      </c>
      <c r="B22" s="3">
        <v>9</v>
      </c>
      <c r="C22" s="75" t="s">
        <v>39</v>
      </c>
    </row>
    <row r="23" spans="1:9" x14ac:dyDescent="0.2">
      <c r="B23" s="3"/>
    </row>
    <row r="24" spans="1:9" x14ac:dyDescent="0.2">
      <c r="A24" s="75" t="s">
        <v>99</v>
      </c>
      <c r="B24" s="3">
        <f>B21*B22</f>
        <v>71.19</v>
      </c>
    </row>
    <row r="26" spans="1:9" ht="78" customHeight="1" x14ac:dyDescent="0.2">
      <c r="A26" s="127" t="s">
        <v>70</v>
      </c>
      <c r="B26" s="128">
        <v>83627</v>
      </c>
      <c r="C26" s="255" t="s">
        <v>105</v>
      </c>
      <c r="D26" s="255"/>
      <c r="E26" s="255"/>
      <c r="F26" s="255"/>
      <c r="G26" s="255"/>
      <c r="H26" s="255"/>
      <c r="I26" s="255"/>
    </row>
    <row r="27" spans="1:9" x14ac:dyDescent="0.2">
      <c r="A27" s="75" t="s">
        <v>107</v>
      </c>
      <c r="B27" s="3">
        <v>486.23</v>
      </c>
    </row>
    <row r="28" spans="1:9" x14ac:dyDescent="0.2">
      <c r="A28" s="75" t="s">
        <v>64</v>
      </c>
      <c r="B28" s="3">
        <v>1</v>
      </c>
      <c r="C28" s="75"/>
    </row>
    <row r="29" spans="1:9" x14ac:dyDescent="0.2">
      <c r="B29" s="3"/>
    </row>
    <row r="30" spans="1:9" x14ac:dyDescent="0.2">
      <c r="A30" s="75" t="s">
        <v>99</v>
      </c>
      <c r="B30" s="3">
        <f>B27*B28</f>
        <v>486.23</v>
      </c>
    </row>
    <row r="33" spans="1:2" x14ac:dyDescent="0.2">
      <c r="A33" s="129" t="s">
        <v>108</v>
      </c>
      <c r="B33" s="130">
        <f>B12+B18+B24+B30</f>
        <v>740.02859999999998</v>
      </c>
    </row>
  </sheetData>
  <mergeCells count="6">
    <mergeCell ref="C8:I8"/>
    <mergeCell ref="C14:I14"/>
    <mergeCell ref="C20:I20"/>
    <mergeCell ref="C26:I26"/>
    <mergeCell ref="A3:H3"/>
    <mergeCell ref="A5:J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I4"/>
    </sheetView>
  </sheetViews>
  <sheetFormatPr defaultRowHeight="12.75" x14ac:dyDescent="0.2"/>
  <cols>
    <col min="9" max="9" width="15.42578125" customWidth="1"/>
  </cols>
  <sheetData>
    <row r="1" spans="1:9" ht="12.75" customHeight="1" x14ac:dyDescent="0.2">
      <c r="A1" s="268" t="s">
        <v>143</v>
      </c>
      <c r="B1" s="269"/>
      <c r="C1" s="269"/>
      <c r="D1" s="269"/>
      <c r="E1" s="269"/>
      <c r="F1" s="269"/>
      <c r="G1" s="269"/>
      <c r="H1" s="269"/>
      <c r="I1" s="270"/>
    </row>
    <row r="2" spans="1:9" ht="12.75" customHeight="1" x14ac:dyDescent="0.2">
      <c r="A2" s="271"/>
      <c r="B2" s="272"/>
      <c r="C2" s="272"/>
      <c r="D2" s="272"/>
      <c r="E2" s="272"/>
      <c r="F2" s="272"/>
      <c r="G2" s="272"/>
      <c r="H2" s="272"/>
      <c r="I2" s="273"/>
    </row>
    <row r="3" spans="1:9" ht="15" customHeight="1" x14ac:dyDescent="0.2">
      <c r="A3" s="271"/>
      <c r="B3" s="272"/>
      <c r="C3" s="272"/>
      <c r="D3" s="272"/>
      <c r="E3" s="272"/>
      <c r="F3" s="272"/>
      <c r="G3" s="272"/>
      <c r="H3" s="272"/>
      <c r="I3" s="273"/>
    </row>
    <row r="4" spans="1:9" ht="15" customHeight="1" x14ac:dyDescent="0.2">
      <c r="A4" s="274"/>
      <c r="B4" s="275"/>
      <c r="C4" s="275"/>
      <c r="D4" s="275"/>
      <c r="E4" s="275"/>
      <c r="F4" s="275"/>
      <c r="G4" s="275"/>
      <c r="H4" s="275"/>
      <c r="I4" s="276"/>
    </row>
    <row r="5" spans="1:9" ht="15" x14ac:dyDescent="0.2">
      <c r="A5" s="139" t="s">
        <v>116</v>
      </c>
      <c r="B5" s="261" t="s">
        <v>117</v>
      </c>
      <c r="C5" s="261"/>
      <c r="D5" s="261"/>
      <c r="E5" s="261"/>
      <c r="F5" s="261"/>
      <c r="G5" s="261"/>
      <c r="H5" s="261"/>
      <c r="I5" s="262"/>
    </row>
    <row r="6" spans="1:9" ht="15" x14ac:dyDescent="0.25">
      <c r="A6" s="140" t="s">
        <v>118</v>
      </c>
      <c r="B6" s="263" t="s">
        <v>40</v>
      </c>
      <c r="C6" s="263"/>
      <c r="D6" s="263"/>
      <c r="E6" s="263"/>
      <c r="F6" s="263"/>
      <c r="G6" s="263"/>
      <c r="H6" s="263"/>
      <c r="I6" s="264"/>
    </row>
    <row r="7" spans="1:9" ht="15" x14ac:dyDescent="0.25">
      <c r="A7" s="141"/>
      <c r="B7" s="142"/>
      <c r="C7" s="143"/>
      <c r="D7" s="144"/>
      <c r="E7" s="142"/>
      <c r="F7" s="145"/>
      <c r="G7" s="143"/>
      <c r="H7" s="146"/>
      <c r="I7" s="147"/>
    </row>
    <row r="8" spans="1:9" ht="15" x14ac:dyDescent="0.25">
      <c r="A8" s="265" t="s">
        <v>119</v>
      </c>
      <c r="B8" s="266"/>
      <c r="C8" s="266"/>
      <c r="D8" s="266"/>
      <c r="E8" s="266"/>
      <c r="F8" s="266"/>
      <c r="G8" s="266"/>
      <c r="H8" s="266"/>
      <c r="I8" s="267"/>
    </row>
    <row r="9" spans="1:9" ht="15" x14ac:dyDescent="0.25">
      <c r="A9" s="148" t="s">
        <v>120</v>
      </c>
      <c r="B9" s="149" t="s">
        <v>121</v>
      </c>
      <c r="C9" s="286" t="s">
        <v>122</v>
      </c>
      <c r="D9" s="286"/>
      <c r="E9" s="286"/>
      <c r="F9" s="149" t="s">
        <v>123</v>
      </c>
      <c r="G9" s="150" t="s">
        <v>124</v>
      </c>
      <c r="H9" s="151" t="s">
        <v>125</v>
      </c>
      <c r="I9" s="152" t="s">
        <v>126</v>
      </c>
    </row>
    <row r="10" spans="1:9" ht="15" x14ac:dyDescent="0.2">
      <c r="A10" s="153"/>
      <c r="B10" s="154"/>
      <c r="C10" s="258"/>
      <c r="D10" s="259"/>
      <c r="E10" s="260"/>
      <c r="F10" s="154"/>
      <c r="G10" s="155"/>
      <c r="H10" s="155"/>
      <c r="I10" s="156"/>
    </row>
    <row r="11" spans="1:9" ht="15" x14ac:dyDescent="0.2">
      <c r="A11" s="153"/>
      <c r="B11" s="154"/>
      <c r="C11" s="258"/>
      <c r="D11" s="259"/>
      <c r="E11" s="260"/>
      <c r="F11" s="154"/>
      <c r="G11" s="155"/>
      <c r="H11" s="155"/>
      <c r="I11" s="156"/>
    </row>
    <row r="12" spans="1:9" ht="15" x14ac:dyDescent="0.2">
      <c r="A12" s="153"/>
      <c r="B12" s="154"/>
      <c r="C12" s="258"/>
      <c r="D12" s="259"/>
      <c r="E12" s="260"/>
      <c r="F12" s="154"/>
      <c r="G12" s="155"/>
      <c r="H12" s="155"/>
      <c r="I12" s="156"/>
    </row>
    <row r="13" spans="1:9" ht="15" x14ac:dyDescent="0.2">
      <c r="A13" s="153"/>
      <c r="B13" s="154"/>
      <c r="C13" s="258"/>
      <c r="D13" s="259"/>
      <c r="E13" s="260"/>
      <c r="F13" s="154"/>
      <c r="G13" s="157"/>
      <c r="H13" s="155"/>
      <c r="I13" s="156"/>
    </row>
    <row r="14" spans="1:9" ht="15" x14ac:dyDescent="0.2">
      <c r="A14" s="153"/>
      <c r="B14" s="154"/>
      <c r="C14" s="258"/>
      <c r="D14" s="259"/>
      <c r="E14" s="260"/>
      <c r="F14" s="154"/>
      <c r="G14" s="157"/>
      <c r="H14" s="155"/>
      <c r="I14" s="156"/>
    </row>
    <row r="15" spans="1:9" ht="15" x14ac:dyDescent="0.2">
      <c r="A15" s="153"/>
      <c r="B15" s="154"/>
      <c r="C15" s="258"/>
      <c r="D15" s="259"/>
      <c r="E15" s="260"/>
      <c r="F15" s="154"/>
      <c r="G15" s="157"/>
      <c r="H15" s="155"/>
      <c r="I15" s="156"/>
    </row>
    <row r="16" spans="1:9" ht="15" x14ac:dyDescent="0.25">
      <c r="A16" s="280" t="s">
        <v>127</v>
      </c>
      <c r="B16" s="281"/>
      <c r="C16" s="281"/>
      <c r="D16" s="281"/>
      <c r="E16" s="281"/>
      <c r="F16" s="281"/>
      <c r="G16" s="281"/>
      <c r="H16" s="281"/>
      <c r="I16" s="158">
        <v>0</v>
      </c>
    </row>
    <row r="17" spans="1:15" ht="15" x14ac:dyDescent="0.25">
      <c r="A17" s="159"/>
      <c r="B17" s="160"/>
      <c r="C17" s="161"/>
      <c r="D17" s="161"/>
      <c r="E17" s="161"/>
      <c r="F17" s="160"/>
      <c r="G17" s="162"/>
      <c r="H17" s="163"/>
      <c r="I17" s="164"/>
    </row>
    <row r="18" spans="1:15" ht="15" x14ac:dyDescent="0.25">
      <c r="A18" s="265" t="s">
        <v>128</v>
      </c>
      <c r="B18" s="266"/>
      <c r="C18" s="266"/>
      <c r="D18" s="266"/>
      <c r="E18" s="266"/>
      <c r="F18" s="266"/>
      <c r="G18" s="266"/>
      <c r="H18" s="266"/>
      <c r="I18" s="267"/>
    </row>
    <row r="19" spans="1:15" ht="15" x14ac:dyDescent="0.25">
      <c r="A19" s="148" t="s">
        <v>120</v>
      </c>
      <c r="B19" s="149" t="s">
        <v>121</v>
      </c>
      <c r="C19" s="286" t="s">
        <v>122</v>
      </c>
      <c r="D19" s="286"/>
      <c r="E19" s="286"/>
      <c r="F19" s="165" t="s">
        <v>123</v>
      </c>
      <c r="G19" s="150" t="s">
        <v>124</v>
      </c>
      <c r="H19" s="166" t="s">
        <v>125</v>
      </c>
      <c r="I19" s="152" t="s">
        <v>126</v>
      </c>
    </row>
    <row r="20" spans="1:15" ht="15" x14ac:dyDescent="0.2">
      <c r="A20" s="128">
        <v>97086</v>
      </c>
      <c r="B20" s="168" t="s">
        <v>70</v>
      </c>
      <c r="C20" s="283" t="s">
        <v>129</v>
      </c>
      <c r="D20" s="284"/>
      <c r="E20" s="285"/>
      <c r="F20" s="169" t="s">
        <v>130</v>
      </c>
      <c r="G20" s="170">
        <v>2.74</v>
      </c>
      <c r="H20" s="171">
        <f>'Comp. 1'!B9</f>
        <v>106.94</v>
      </c>
      <c r="I20" s="172">
        <f>G20*H20</f>
        <v>293.01560000000001</v>
      </c>
    </row>
    <row r="21" spans="1:15" ht="15" x14ac:dyDescent="0.2">
      <c r="A21" s="128">
        <v>97094</v>
      </c>
      <c r="B21" s="168" t="s">
        <v>70</v>
      </c>
      <c r="C21" s="283" t="s">
        <v>131</v>
      </c>
      <c r="D21" s="284"/>
      <c r="E21" s="285"/>
      <c r="F21" s="169" t="s">
        <v>132</v>
      </c>
      <c r="G21" s="173">
        <v>0.23799999999999999</v>
      </c>
      <c r="H21" s="171">
        <f>'Comp. 1'!B15</f>
        <v>467.91</v>
      </c>
      <c r="I21" s="172">
        <f t="shared" ref="I21:I27" si="0">G21*H21</f>
        <v>111.36257999999999</v>
      </c>
      <c r="M21">
        <v>197.85</v>
      </c>
      <c r="N21">
        <v>1.25</v>
      </c>
      <c r="O21">
        <f>M21*N21</f>
        <v>247.3125</v>
      </c>
    </row>
    <row r="22" spans="1:15" ht="15" x14ac:dyDescent="0.2">
      <c r="A22" s="174" t="s">
        <v>144</v>
      </c>
      <c r="B22" s="168" t="s">
        <v>70</v>
      </c>
      <c r="C22" s="283" t="s">
        <v>145</v>
      </c>
      <c r="D22" s="284"/>
      <c r="E22" s="285"/>
      <c r="F22" s="169" t="s">
        <v>83</v>
      </c>
      <c r="G22" s="170">
        <v>1</v>
      </c>
      <c r="H22" s="171">
        <v>247.31</v>
      </c>
      <c r="I22" s="172">
        <f t="shared" si="0"/>
        <v>247.31</v>
      </c>
      <c r="M22">
        <v>56.21</v>
      </c>
      <c r="N22">
        <v>1.25</v>
      </c>
      <c r="O22">
        <f>M22*N22</f>
        <v>70.262500000000003</v>
      </c>
    </row>
    <row r="23" spans="1:15" ht="15" x14ac:dyDescent="0.25">
      <c r="A23" s="175">
        <v>93358</v>
      </c>
      <c r="B23" s="176" t="s">
        <v>70</v>
      </c>
      <c r="C23" s="283" t="s">
        <v>134</v>
      </c>
      <c r="D23" s="284"/>
      <c r="E23" s="285"/>
      <c r="F23" s="169" t="s">
        <v>132</v>
      </c>
      <c r="G23" s="177">
        <v>0.93</v>
      </c>
      <c r="H23" s="171">
        <v>70.260000000000005</v>
      </c>
      <c r="I23" s="172">
        <f t="shared" si="0"/>
        <v>65.341800000000006</v>
      </c>
    </row>
    <row r="24" spans="1:15" ht="15" x14ac:dyDescent="0.2">
      <c r="A24" s="153">
        <f>M.O.!B16</f>
        <v>93382</v>
      </c>
      <c r="B24" s="176" t="s">
        <v>70</v>
      </c>
      <c r="C24" s="283" t="s">
        <v>135</v>
      </c>
      <c r="D24" s="284"/>
      <c r="E24" s="285"/>
      <c r="F24" s="169" t="s">
        <v>132</v>
      </c>
      <c r="G24" s="177">
        <v>0.43</v>
      </c>
      <c r="H24" s="171">
        <v>29.69</v>
      </c>
      <c r="I24" s="172">
        <f t="shared" si="0"/>
        <v>12.7667</v>
      </c>
    </row>
    <row r="25" spans="1:15" ht="15" x14ac:dyDescent="0.2">
      <c r="A25" s="168">
        <f>'Comp. 1'!B20</f>
        <v>92791</v>
      </c>
      <c r="B25" s="168" t="s">
        <v>70</v>
      </c>
      <c r="C25" s="283" t="s">
        <v>136</v>
      </c>
      <c r="D25" s="284"/>
      <c r="E25" s="285"/>
      <c r="F25" s="169" t="s">
        <v>133</v>
      </c>
      <c r="G25" s="178">
        <v>14.54</v>
      </c>
      <c r="H25" s="171">
        <f>'Comp. 1'!B21</f>
        <v>7.91</v>
      </c>
      <c r="I25" s="172">
        <f t="shared" si="0"/>
        <v>115.01139999999999</v>
      </c>
    </row>
    <row r="26" spans="1:15" ht="15" x14ac:dyDescent="0.2">
      <c r="A26" s="153"/>
      <c r="B26" s="168"/>
      <c r="C26" s="258"/>
      <c r="D26" s="259"/>
      <c r="E26" s="260"/>
      <c r="F26" s="179"/>
      <c r="G26" s="178"/>
      <c r="H26" s="180"/>
      <c r="I26" s="172">
        <f t="shared" si="0"/>
        <v>0</v>
      </c>
    </row>
    <row r="27" spans="1:15" ht="15" x14ac:dyDescent="0.2">
      <c r="A27" s="181"/>
      <c r="B27" s="182"/>
      <c r="C27" s="277"/>
      <c r="D27" s="278"/>
      <c r="E27" s="279"/>
      <c r="F27" s="183"/>
      <c r="G27" s="184"/>
      <c r="H27" s="180"/>
      <c r="I27" s="172">
        <f t="shared" si="0"/>
        <v>0</v>
      </c>
    </row>
    <row r="28" spans="1:15" ht="15" x14ac:dyDescent="0.25">
      <c r="A28" s="280" t="s">
        <v>137</v>
      </c>
      <c r="B28" s="281"/>
      <c r="C28" s="281"/>
      <c r="D28" s="281"/>
      <c r="E28" s="281"/>
      <c r="F28" s="281"/>
      <c r="G28" s="281"/>
      <c r="H28" s="282"/>
      <c r="I28" s="158">
        <f>SUM(I20:I27)</f>
        <v>844.80808000000002</v>
      </c>
    </row>
    <row r="29" spans="1:15" ht="15" x14ac:dyDescent="0.25">
      <c r="A29" s="186"/>
      <c r="B29" s="187"/>
      <c r="C29" s="187"/>
      <c r="D29" s="187"/>
      <c r="E29" s="187"/>
      <c r="F29" s="187"/>
      <c r="G29" s="187"/>
      <c r="H29" s="187"/>
      <c r="I29" s="188" t="s">
        <v>146</v>
      </c>
    </row>
  </sheetData>
  <mergeCells count="23">
    <mergeCell ref="A1:I4"/>
    <mergeCell ref="C27:E27"/>
    <mergeCell ref="A28:H28"/>
    <mergeCell ref="C22:E22"/>
    <mergeCell ref="C23:E23"/>
    <mergeCell ref="C24:E24"/>
    <mergeCell ref="C25:E25"/>
    <mergeCell ref="C26:E26"/>
    <mergeCell ref="C15:E15"/>
    <mergeCell ref="A16:H16"/>
    <mergeCell ref="A18:I18"/>
    <mergeCell ref="C19:E19"/>
    <mergeCell ref="C20:E20"/>
    <mergeCell ref="C21:E21"/>
    <mergeCell ref="C9:E9"/>
    <mergeCell ref="C10:E10"/>
    <mergeCell ref="C11:E11"/>
    <mergeCell ref="C12:E12"/>
    <mergeCell ref="C13:E13"/>
    <mergeCell ref="C14:E14"/>
    <mergeCell ref="B5:I5"/>
    <mergeCell ref="B6:I6"/>
    <mergeCell ref="A8:I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I4"/>
    </sheetView>
  </sheetViews>
  <sheetFormatPr defaultRowHeight="12.75" x14ac:dyDescent="0.2"/>
  <cols>
    <col min="9" max="9" width="9.5703125" bestFit="1" customWidth="1"/>
  </cols>
  <sheetData>
    <row r="1" spans="1:9" ht="12.75" customHeight="1" x14ac:dyDescent="0.2">
      <c r="A1" s="268" t="s">
        <v>168</v>
      </c>
      <c r="B1" s="269"/>
      <c r="C1" s="269"/>
      <c r="D1" s="269"/>
      <c r="E1" s="269"/>
      <c r="F1" s="269"/>
      <c r="G1" s="269"/>
      <c r="H1" s="269"/>
      <c r="I1" s="270"/>
    </row>
    <row r="2" spans="1:9" ht="12.75" customHeight="1" x14ac:dyDescent="0.2">
      <c r="A2" s="271"/>
      <c r="B2" s="272"/>
      <c r="C2" s="272"/>
      <c r="D2" s="272"/>
      <c r="E2" s="272"/>
      <c r="F2" s="272"/>
      <c r="G2" s="272"/>
      <c r="H2" s="272"/>
      <c r="I2" s="273"/>
    </row>
    <row r="3" spans="1:9" ht="15" customHeight="1" x14ac:dyDescent="0.2">
      <c r="A3" s="271"/>
      <c r="B3" s="272"/>
      <c r="C3" s="272"/>
      <c r="D3" s="272"/>
      <c r="E3" s="272"/>
      <c r="F3" s="272"/>
      <c r="G3" s="272"/>
      <c r="H3" s="272"/>
      <c r="I3" s="273"/>
    </row>
    <row r="4" spans="1:9" ht="15" customHeight="1" x14ac:dyDescent="0.2">
      <c r="A4" s="274"/>
      <c r="B4" s="275"/>
      <c r="C4" s="275"/>
      <c r="D4" s="275"/>
      <c r="E4" s="275"/>
      <c r="F4" s="275"/>
      <c r="G4" s="275"/>
      <c r="H4" s="275"/>
      <c r="I4" s="276"/>
    </row>
    <row r="5" spans="1:9" ht="15" x14ac:dyDescent="0.2">
      <c r="A5" s="139" t="s">
        <v>116</v>
      </c>
      <c r="B5" s="261" t="s">
        <v>161</v>
      </c>
      <c r="C5" s="261"/>
      <c r="D5" s="261"/>
      <c r="E5" s="261"/>
      <c r="F5" s="261"/>
      <c r="G5" s="261"/>
      <c r="H5" s="261"/>
      <c r="I5" s="262"/>
    </row>
    <row r="6" spans="1:9" ht="15" x14ac:dyDescent="0.25">
      <c r="A6" s="140" t="s">
        <v>118</v>
      </c>
      <c r="B6" s="263" t="s">
        <v>25</v>
      </c>
      <c r="C6" s="263"/>
      <c r="D6" s="263"/>
      <c r="E6" s="263"/>
      <c r="F6" s="263"/>
      <c r="G6" s="263"/>
      <c r="H6" s="263"/>
      <c r="I6" s="264"/>
    </row>
    <row r="7" spans="1:9" ht="15" x14ac:dyDescent="0.25">
      <c r="A7" s="141"/>
      <c r="B7" s="142"/>
      <c r="C7" s="143"/>
      <c r="D7" s="144"/>
      <c r="E7" s="142"/>
      <c r="F7" s="145"/>
      <c r="G7" s="143"/>
      <c r="H7" s="146"/>
      <c r="I7" s="147"/>
    </row>
    <row r="8" spans="1:9" ht="15" x14ac:dyDescent="0.25">
      <c r="A8" s="287" t="s">
        <v>119</v>
      </c>
      <c r="B8" s="288"/>
      <c r="C8" s="288"/>
      <c r="D8" s="288"/>
      <c r="E8" s="288"/>
      <c r="F8" s="288"/>
      <c r="G8" s="288"/>
      <c r="H8" s="288"/>
      <c r="I8" s="289"/>
    </row>
    <row r="9" spans="1:9" ht="15" x14ac:dyDescent="0.25">
      <c r="A9" s="208" t="s">
        <v>120</v>
      </c>
      <c r="B9" s="209" t="s">
        <v>121</v>
      </c>
      <c r="C9" s="290" t="s">
        <v>122</v>
      </c>
      <c r="D9" s="290"/>
      <c r="E9" s="290"/>
      <c r="F9" s="209" t="s">
        <v>123</v>
      </c>
      <c r="G9" s="210" t="s">
        <v>124</v>
      </c>
      <c r="H9" s="211" t="s">
        <v>125</v>
      </c>
      <c r="I9" s="212" t="s">
        <v>126</v>
      </c>
    </row>
    <row r="10" spans="1:9" ht="15" x14ac:dyDescent="0.2">
      <c r="A10" s="213" t="s">
        <v>169</v>
      </c>
      <c r="B10" s="214" t="s">
        <v>70</v>
      </c>
      <c r="C10" s="283" t="s">
        <v>162</v>
      </c>
      <c r="D10" s="284"/>
      <c r="E10" s="285"/>
      <c r="F10" s="215" t="s">
        <v>163</v>
      </c>
      <c r="G10" s="216">
        <v>0.2</v>
      </c>
      <c r="H10" s="217">
        <v>9.24</v>
      </c>
      <c r="I10" s="218">
        <f>G10*H10</f>
        <v>1.8480000000000001</v>
      </c>
    </row>
    <row r="11" spans="1:9" ht="15" x14ac:dyDescent="0.2">
      <c r="A11" s="153">
        <v>4760</v>
      </c>
      <c r="B11" s="219" t="s">
        <v>70</v>
      </c>
      <c r="C11" s="283" t="s">
        <v>164</v>
      </c>
      <c r="D11" s="284"/>
      <c r="E11" s="285"/>
      <c r="F11" s="169" t="s">
        <v>163</v>
      </c>
      <c r="G11" s="155">
        <v>0.3</v>
      </c>
      <c r="H11" s="171">
        <v>15.57</v>
      </c>
      <c r="I11" s="218">
        <f>G11*H11</f>
        <v>4.6710000000000003</v>
      </c>
    </row>
    <row r="12" spans="1:9" ht="15" x14ac:dyDescent="0.2">
      <c r="A12" s="153"/>
      <c r="B12" s="154"/>
      <c r="C12" s="258"/>
      <c r="D12" s="259"/>
      <c r="E12" s="260"/>
      <c r="F12" s="154"/>
      <c r="G12" s="155"/>
      <c r="H12" s="155"/>
      <c r="I12" s="156"/>
    </row>
    <row r="13" spans="1:9" ht="15" x14ac:dyDescent="0.2">
      <c r="A13" s="153"/>
      <c r="B13" s="154"/>
      <c r="C13" s="258"/>
      <c r="D13" s="259"/>
      <c r="E13" s="260"/>
      <c r="F13" s="154"/>
      <c r="G13" s="157"/>
      <c r="H13" s="155"/>
      <c r="I13" s="156"/>
    </row>
    <row r="14" spans="1:9" ht="15" x14ac:dyDescent="0.2">
      <c r="A14" s="153"/>
      <c r="B14" s="154"/>
      <c r="C14" s="258"/>
      <c r="D14" s="259"/>
      <c r="E14" s="260"/>
      <c r="F14" s="154"/>
      <c r="G14" s="157"/>
      <c r="H14" s="155"/>
      <c r="I14" s="156"/>
    </row>
    <row r="15" spans="1:9" ht="15" x14ac:dyDescent="0.2">
      <c r="A15" s="153"/>
      <c r="B15" s="154"/>
      <c r="C15" s="258"/>
      <c r="D15" s="259"/>
      <c r="E15" s="260"/>
      <c r="F15" s="154"/>
      <c r="G15" s="157"/>
      <c r="H15" s="155"/>
      <c r="I15" s="156"/>
    </row>
    <row r="16" spans="1:9" ht="15" x14ac:dyDescent="0.25">
      <c r="A16" s="280" t="s">
        <v>127</v>
      </c>
      <c r="B16" s="281"/>
      <c r="C16" s="281"/>
      <c r="D16" s="281"/>
      <c r="E16" s="281"/>
      <c r="F16" s="281"/>
      <c r="G16" s="281"/>
      <c r="H16" s="281"/>
      <c r="I16" s="158">
        <f>SUM(I10:I15)</f>
        <v>6.5190000000000001</v>
      </c>
    </row>
    <row r="17" spans="1:9" ht="15" x14ac:dyDescent="0.25">
      <c r="A17" s="159"/>
      <c r="B17" s="160"/>
      <c r="C17" s="161"/>
      <c r="D17" s="161"/>
      <c r="E17" s="161"/>
      <c r="F17" s="160"/>
      <c r="G17" s="162"/>
      <c r="H17" s="163"/>
      <c r="I17" s="164"/>
    </row>
    <row r="18" spans="1:9" ht="15" x14ac:dyDescent="0.25">
      <c r="A18" s="265" t="s">
        <v>128</v>
      </c>
      <c r="B18" s="266"/>
      <c r="C18" s="266"/>
      <c r="D18" s="266"/>
      <c r="E18" s="266"/>
      <c r="F18" s="266"/>
      <c r="G18" s="266"/>
      <c r="H18" s="266"/>
      <c r="I18" s="267"/>
    </row>
    <row r="19" spans="1:9" ht="15" x14ac:dyDescent="0.25">
      <c r="A19" s="148" t="s">
        <v>120</v>
      </c>
      <c r="B19" s="149" t="s">
        <v>121</v>
      </c>
      <c r="C19" s="286" t="s">
        <v>122</v>
      </c>
      <c r="D19" s="286"/>
      <c r="E19" s="286"/>
      <c r="F19" s="165" t="s">
        <v>123</v>
      </c>
      <c r="G19" s="150" t="s">
        <v>124</v>
      </c>
      <c r="H19" s="166" t="s">
        <v>125</v>
      </c>
      <c r="I19" s="152" t="s">
        <v>126</v>
      </c>
    </row>
    <row r="20" spans="1:9" ht="15" x14ac:dyDescent="0.25">
      <c r="A20" s="167">
        <v>1381</v>
      </c>
      <c r="B20" s="168" t="s">
        <v>70</v>
      </c>
      <c r="C20" s="283" t="s">
        <v>165</v>
      </c>
      <c r="D20" s="284"/>
      <c r="E20" s="285"/>
      <c r="F20" s="169" t="s">
        <v>133</v>
      </c>
      <c r="G20" s="170">
        <v>4.8</v>
      </c>
      <c r="H20" s="171">
        <v>0.5</v>
      </c>
      <c r="I20" s="172">
        <f>G20*H20</f>
        <v>2.4</v>
      </c>
    </row>
    <row r="21" spans="1:9" ht="15" x14ac:dyDescent="0.2">
      <c r="A21" s="168">
        <v>3731</v>
      </c>
      <c r="B21" s="168" t="s">
        <v>70</v>
      </c>
      <c r="C21" s="283" t="s">
        <v>166</v>
      </c>
      <c r="D21" s="284"/>
      <c r="E21" s="285"/>
      <c r="F21" s="169" t="s">
        <v>130</v>
      </c>
      <c r="G21" s="173">
        <v>1.1000000000000001</v>
      </c>
      <c r="H21" s="171">
        <v>46.25</v>
      </c>
      <c r="I21" s="172">
        <f>G21*H21</f>
        <v>50.875000000000007</v>
      </c>
    </row>
    <row r="22" spans="1:9" ht="15" x14ac:dyDescent="0.2">
      <c r="A22" s="168"/>
      <c r="B22" s="168"/>
      <c r="C22" s="308"/>
      <c r="D22" s="309"/>
      <c r="E22" s="310"/>
      <c r="F22" s="179"/>
      <c r="G22" s="170"/>
      <c r="H22" s="180"/>
      <c r="I22" s="172"/>
    </row>
    <row r="23" spans="1:9" ht="15" x14ac:dyDescent="0.25">
      <c r="A23" s="175"/>
      <c r="B23" s="176"/>
      <c r="C23" s="220"/>
      <c r="D23" s="221"/>
      <c r="E23" s="222"/>
      <c r="F23" s="183"/>
      <c r="G23" s="177"/>
      <c r="H23" s="180"/>
      <c r="I23" s="172"/>
    </row>
    <row r="24" spans="1:9" ht="15" x14ac:dyDescent="0.2">
      <c r="A24" s="153"/>
      <c r="B24" s="176"/>
      <c r="C24" s="311"/>
      <c r="D24" s="312"/>
      <c r="E24" s="313"/>
      <c r="F24" s="154"/>
      <c r="G24" s="177"/>
      <c r="H24" s="155"/>
      <c r="I24" s="172"/>
    </row>
    <row r="25" spans="1:9" ht="15" x14ac:dyDescent="0.2">
      <c r="A25" s="168"/>
      <c r="B25" s="168"/>
      <c r="C25" s="314"/>
      <c r="D25" s="315"/>
      <c r="E25" s="316"/>
      <c r="F25" s="179"/>
      <c r="G25" s="178"/>
      <c r="H25" s="180"/>
      <c r="I25" s="172"/>
    </row>
    <row r="26" spans="1:9" ht="15" x14ac:dyDescent="0.2">
      <c r="A26" s="153"/>
      <c r="B26" s="168"/>
      <c r="C26" s="258"/>
      <c r="D26" s="259"/>
      <c r="E26" s="260"/>
      <c r="F26" s="179"/>
      <c r="G26" s="178"/>
      <c r="H26" s="180"/>
      <c r="I26" s="172"/>
    </row>
    <row r="27" spans="1:9" ht="15" x14ac:dyDescent="0.2">
      <c r="A27" s="153"/>
      <c r="B27" s="168"/>
      <c r="C27" s="258"/>
      <c r="D27" s="259"/>
      <c r="E27" s="260"/>
      <c r="F27" s="179"/>
      <c r="G27" s="178"/>
      <c r="H27" s="180"/>
      <c r="I27" s="172"/>
    </row>
    <row r="28" spans="1:9" ht="15" x14ac:dyDescent="0.2">
      <c r="A28" s="181"/>
      <c r="B28" s="182"/>
      <c r="C28" s="277"/>
      <c r="D28" s="278"/>
      <c r="E28" s="279"/>
      <c r="F28" s="183"/>
      <c r="G28" s="184"/>
      <c r="H28" s="180"/>
      <c r="I28" s="185"/>
    </row>
    <row r="29" spans="1:9" ht="15" x14ac:dyDescent="0.25">
      <c r="A29" s="280" t="s">
        <v>137</v>
      </c>
      <c r="B29" s="281"/>
      <c r="C29" s="281"/>
      <c r="D29" s="281"/>
      <c r="E29" s="281"/>
      <c r="F29" s="281"/>
      <c r="G29" s="281"/>
      <c r="H29" s="282"/>
      <c r="I29" s="158">
        <f>SUM(I20:I28)</f>
        <v>53.275000000000006</v>
      </c>
    </row>
    <row r="30" spans="1:9" ht="15" x14ac:dyDescent="0.25">
      <c r="A30" s="186"/>
      <c r="B30" s="187"/>
      <c r="C30" s="187"/>
      <c r="D30" s="187"/>
      <c r="E30" s="187"/>
      <c r="F30" s="187"/>
      <c r="G30" s="187"/>
      <c r="H30" s="187"/>
      <c r="I30" s="188"/>
    </row>
    <row r="31" spans="1:9" ht="15" x14ac:dyDescent="0.25">
      <c r="A31" s="299"/>
      <c r="B31" s="300"/>
      <c r="C31" s="300"/>
      <c r="D31" s="300"/>
      <c r="E31" s="300"/>
      <c r="F31" s="300"/>
      <c r="G31" s="300"/>
      <c r="H31" s="300"/>
      <c r="I31" s="301"/>
    </row>
    <row r="32" spans="1:9" ht="15" x14ac:dyDescent="0.25">
      <c r="A32" s="265" t="s">
        <v>138</v>
      </c>
      <c r="B32" s="266"/>
      <c r="C32" s="266"/>
      <c r="D32" s="266"/>
      <c r="E32" s="266"/>
      <c r="F32" s="266"/>
      <c r="G32" s="266"/>
      <c r="H32" s="266"/>
      <c r="I32" s="267"/>
    </row>
    <row r="33" spans="1:9" ht="15" x14ac:dyDescent="0.25">
      <c r="A33" s="302" t="s">
        <v>139</v>
      </c>
      <c r="B33" s="303"/>
      <c r="C33" s="303"/>
      <c r="D33" s="303"/>
      <c r="E33" s="303"/>
      <c r="F33" s="303"/>
      <c r="G33" s="303"/>
      <c r="H33" s="304"/>
      <c r="I33" s="189">
        <f>I16</f>
        <v>6.5190000000000001</v>
      </c>
    </row>
    <row r="34" spans="1:9" ht="15" x14ac:dyDescent="0.25">
      <c r="A34" s="305" t="s">
        <v>140</v>
      </c>
      <c r="B34" s="306"/>
      <c r="C34" s="306"/>
      <c r="D34" s="306"/>
      <c r="E34" s="306"/>
      <c r="F34" s="306"/>
      <c r="G34" s="306"/>
      <c r="H34" s="307"/>
      <c r="I34" s="190">
        <f>I29</f>
        <v>53.275000000000006</v>
      </c>
    </row>
    <row r="35" spans="1:9" ht="15" x14ac:dyDescent="0.25">
      <c r="A35" s="305" t="s">
        <v>141</v>
      </c>
      <c r="B35" s="306"/>
      <c r="C35" s="306"/>
      <c r="D35" s="306"/>
      <c r="E35" s="306"/>
      <c r="F35" s="306"/>
      <c r="G35" s="306"/>
      <c r="H35" s="307"/>
      <c r="I35" s="191">
        <f>SUM(I33:I34)</f>
        <v>59.794000000000004</v>
      </c>
    </row>
    <row r="36" spans="1:9" ht="15" x14ac:dyDescent="0.25">
      <c r="A36" s="291">
        <v>25</v>
      </c>
      <c r="B36" s="292"/>
      <c r="C36" s="292"/>
      <c r="D36" s="292"/>
      <c r="E36" s="292"/>
      <c r="F36" s="292"/>
      <c r="G36" s="292"/>
      <c r="H36" s="293"/>
      <c r="I36" s="190">
        <f>I35*0.25</f>
        <v>14.948500000000001</v>
      </c>
    </row>
    <row r="37" spans="1:9" ht="15" x14ac:dyDescent="0.25">
      <c r="A37" s="294" t="s">
        <v>142</v>
      </c>
      <c r="B37" s="295"/>
      <c r="C37" s="295"/>
      <c r="D37" s="295"/>
      <c r="E37" s="295"/>
      <c r="F37" s="295"/>
      <c r="G37" s="295"/>
      <c r="H37" s="295"/>
      <c r="I37" s="192">
        <f>I35+I36</f>
        <v>74.742500000000007</v>
      </c>
    </row>
    <row r="38" spans="1:9" ht="15" x14ac:dyDescent="0.25">
      <c r="A38" s="296" t="s">
        <v>167</v>
      </c>
      <c r="B38" s="297"/>
      <c r="C38" s="297"/>
      <c r="D38" s="297"/>
      <c r="E38" s="297"/>
      <c r="F38" s="297"/>
      <c r="G38" s="297"/>
      <c r="H38" s="297"/>
      <c r="I38" s="298"/>
    </row>
  </sheetData>
  <mergeCells count="31">
    <mergeCell ref="A36:H36"/>
    <mergeCell ref="A37:H37"/>
    <mergeCell ref="A38:I38"/>
    <mergeCell ref="A1:I4"/>
    <mergeCell ref="A29:H29"/>
    <mergeCell ref="A31:I31"/>
    <mergeCell ref="A32:I32"/>
    <mergeCell ref="A33:H33"/>
    <mergeCell ref="A34:H34"/>
    <mergeCell ref="A35:H35"/>
    <mergeCell ref="C22:E22"/>
    <mergeCell ref="C24:E24"/>
    <mergeCell ref="C25:E25"/>
    <mergeCell ref="C26:E26"/>
    <mergeCell ref="C27:E27"/>
    <mergeCell ref="C28:E28"/>
    <mergeCell ref="B5:I5"/>
    <mergeCell ref="B6:I6"/>
    <mergeCell ref="A8:I8"/>
    <mergeCell ref="C21:E21"/>
    <mergeCell ref="C9:E9"/>
    <mergeCell ref="C10:E10"/>
    <mergeCell ref="C11:E11"/>
    <mergeCell ref="C12:E12"/>
    <mergeCell ref="C13:E13"/>
    <mergeCell ref="C14:E14"/>
    <mergeCell ref="C15:E15"/>
    <mergeCell ref="A16:H16"/>
    <mergeCell ref="A18:I18"/>
    <mergeCell ref="C19:E19"/>
    <mergeCell ref="C20:E2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12" sqref="G12"/>
    </sheetView>
  </sheetViews>
  <sheetFormatPr defaultRowHeight="12.75" x14ac:dyDescent="0.2"/>
  <cols>
    <col min="9" max="9" width="13.42578125" customWidth="1"/>
  </cols>
  <sheetData>
    <row r="1" spans="1:9" ht="12.75" customHeight="1" x14ac:dyDescent="0.2">
      <c r="A1" s="268" t="s">
        <v>194</v>
      </c>
      <c r="B1" s="269"/>
      <c r="C1" s="269"/>
      <c r="D1" s="269"/>
      <c r="E1" s="269"/>
      <c r="F1" s="269"/>
      <c r="G1" s="269"/>
      <c r="H1" s="269"/>
      <c r="I1" s="270"/>
    </row>
    <row r="2" spans="1:9" ht="12.75" customHeight="1" x14ac:dyDescent="0.2">
      <c r="A2" s="271"/>
      <c r="B2" s="272"/>
      <c r="C2" s="272"/>
      <c r="D2" s="272"/>
      <c r="E2" s="272"/>
      <c r="F2" s="272"/>
      <c r="G2" s="272"/>
      <c r="H2" s="272"/>
      <c r="I2" s="273"/>
    </row>
    <row r="3" spans="1:9" ht="15" customHeight="1" x14ac:dyDescent="0.2">
      <c r="A3" s="271"/>
      <c r="B3" s="272"/>
      <c r="C3" s="272"/>
      <c r="D3" s="272"/>
      <c r="E3" s="272"/>
      <c r="F3" s="272"/>
      <c r="G3" s="272"/>
      <c r="H3" s="272"/>
      <c r="I3" s="273"/>
    </row>
    <row r="4" spans="1:9" ht="15" customHeight="1" x14ac:dyDescent="0.2">
      <c r="A4" s="274"/>
      <c r="B4" s="275"/>
      <c r="C4" s="275"/>
      <c r="D4" s="275"/>
      <c r="E4" s="275"/>
      <c r="F4" s="275"/>
      <c r="G4" s="275"/>
      <c r="H4" s="275"/>
      <c r="I4" s="276"/>
    </row>
    <row r="5" spans="1:9" ht="15" x14ac:dyDescent="0.2">
      <c r="A5" s="139" t="s">
        <v>116</v>
      </c>
      <c r="B5" s="261" t="s">
        <v>190</v>
      </c>
      <c r="C5" s="261"/>
      <c r="D5" s="261"/>
      <c r="E5" s="261"/>
      <c r="F5" s="261"/>
      <c r="G5" s="261"/>
      <c r="H5" s="261"/>
      <c r="I5" s="262"/>
    </row>
    <row r="6" spans="1:9" ht="15" x14ac:dyDescent="0.25">
      <c r="A6" s="140" t="s">
        <v>118</v>
      </c>
      <c r="B6" s="263" t="s">
        <v>191</v>
      </c>
      <c r="C6" s="263"/>
      <c r="D6" s="263"/>
      <c r="E6" s="263"/>
      <c r="F6" s="263"/>
      <c r="G6" s="263"/>
      <c r="H6" s="263"/>
      <c r="I6" s="264"/>
    </row>
    <row r="7" spans="1:9" ht="15" x14ac:dyDescent="0.25">
      <c r="A7" s="141"/>
      <c r="B7" s="142"/>
      <c r="C7" s="143"/>
      <c r="D7" s="144"/>
      <c r="E7" s="142"/>
      <c r="F7" s="145"/>
      <c r="G7" s="143"/>
      <c r="H7" s="146"/>
      <c r="I7" s="147"/>
    </row>
    <row r="8" spans="1:9" ht="15" x14ac:dyDescent="0.25">
      <c r="A8" s="265" t="s">
        <v>119</v>
      </c>
      <c r="B8" s="266"/>
      <c r="C8" s="266"/>
      <c r="D8" s="266"/>
      <c r="E8" s="266"/>
      <c r="F8" s="266"/>
      <c r="G8" s="266"/>
      <c r="H8" s="266"/>
      <c r="I8" s="267"/>
    </row>
    <row r="9" spans="1:9" ht="15" x14ac:dyDescent="0.25">
      <c r="A9" s="148" t="s">
        <v>120</v>
      </c>
      <c r="B9" s="149" t="s">
        <v>121</v>
      </c>
      <c r="C9" s="286" t="s">
        <v>122</v>
      </c>
      <c r="D9" s="286"/>
      <c r="E9" s="286"/>
      <c r="F9" s="149" t="s">
        <v>123</v>
      </c>
      <c r="G9" s="150" t="s">
        <v>124</v>
      </c>
      <c r="H9" s="151" t="s">
        <v>125</v>
      </c>
      <c r="I9" s="152" t="s">
        <v>126</v>
      </c>
    </row>
    <row r="10" spans="1:9" ht="15" x14ac:dyDescent="0.2">
      <c r="A10" s="234">
        <v>4083</v>
      </c>
      <c r="B10" s="214" t="s">
        <v>70</v>
      </c>
      <c r="C10" s="283" t="s">
        <v>192</v>
      </c>
      <c r="D10" s="284"/>
      <c r="E10" s="285"/>
      <c r="F10" s="215" t="s">
        <v>163</v>
      </c>
      <c r="G10" s="235">
        <v>160</v>
      </c>
      <c r="H10" s="217">
        <v>30.08</v>
      </c>
      <c r="I10" s="218">
        <f>G10*H10</f>
        <v>4812.7999999999993</v>
      </c>
    </row>
    <row r="11" spans="1:9" ht="15" x14ac:dyDescent="0.2">
      <c r="A11" s="234">
        <v>2706</v>
      </c>
      <c r="B11" s="214" t="s">
        <v>70</v>
      </c>
      <c r="C11" s="283" t="s">
        <v>193</v>
      </c>
      <c r="D11" s="284"/>
      <c r="E11" s="285"/>
      <c r="F11" s="215" t="s">
        <v>163</v>
      </c>
      <c r="G11" s="235">
        <v>80</v>
      </c>
      <c r="H11" s="217">
        <v>72.19</v>
      </c>
      <c r="I11" s="218">
        <f>G11*H11</f>
        <v>5775.2</v>
      </c>
    </row>
    <row r="12" spans="1:9" ht="15" x14ac:dyDescent="0.2">
      <c r="A12" s="234"/>
      <c r="B12" s="214"/>
      <c r="C12" s="317"/>
      <c r="D12" s="318"/>
      <c r="E12" s="319"/>
      <c r="F12" s="215"/>
      <c r="G12" s="235"/>
      <c r="H12" s="217"/>
      <c r="I12" s="218"/>
    </row>
    <row r="13" spans="1:9" ht="15" x14ac:dyDescent="0.2">
      <c r="A13" s="153"/>
      <c r="B13" s="154"/>
      <c r="C13" s="258"/>
      <c r="D13" s="259"/>
      <c r="E13" s="260"/>
      <c r="F13" s="154"/>
      <c r="G13" s="157"/>
      <c r="H13" s="155"/>
      <c r="I13" s="156"/>
    </row>
    <row r="14" spans="1:9" ht="15" x14ac:dyDescent="0.25">
      <c r="A14" s="280" t="s">
        <v>127</v>
      </c>
      <c r="B14" s="281"/>
      <c r="C14" s="281"/>
      <c r="D14" s="281"/>
      <c r="E14" s="281"/>
      <c r="F14" s="281"/>
      <c r="G14" s="281"/>
      <c r="H14" s="281"/>
      <c r="I14" s="158">
        <f>SUM(I10:I13)</f>
        <v>10588</v>
      </c>
    </row>
    <row r="15" spans="1:9" ht="15" x14ac:dyDescent="0.25">
      <c r="A15" s="159"/>
      <c r="B15" s="160"/>
      <c r="C15" s="161"/>
      <c r="D15" s="161"/>
      <c r="E15" s="161"/>
      <c r="F15" s="160"/>
      <c r="G15" s="162"/>
      <c r="H15" s="163"/>
      <c r="I15" s="164"/>
    </row>
    <row r="16" spans="1:9" ht="15" x14ac:dyDescent="0.25">
      <c r="A16" s="265" t="s">
        <v>128</v>
      </c>
      <c r="B16" s="266"/>
      <c r="C16" s="266"/>
      <c r="D16" s="266"/>
      <c r="E16" s="266"/>
      <c r="F16" s="266"/>
      <c r="G16" s="266"/>
      <c r="H16" s="266"/>
      <c r="I16" s="267"/>
    </row>
    <row r="17" spans="1:9" ht="15" x14ac:dyDescent="0.25">
      <c r="A17" s="148" t="s">
        <v>120</v>
      </c>
      <c r="B17" s="149" t="s">
        <v>121</v>
      </c>
      <c r="C17" s="286" t="s">
        <v>122</v>
      </c>
      <c r="D17" s="286"/>
      <c r="E17" s="286"/>
      <c r="F17" s="165" t="s">
        <v>123</v>
      </c>
      <c r="G17" s="150" t="s">
        <v>124</v>
      </c>
      <c r="H17" s="166" t="s">
        <v>125</v>
      </c>
      <c r="I17" s="152" t="s">
        <v>126</v>
      </c>
    </row>
    <row r="18" spans="1:9" ht="15" x14ac:dyDescent="0.25">
      <c r="A18" s="167"/>
      <c r="B18" s="168"/>
      <c r="C18" s="320"/>
      <c r="D18" s="321"/>
      <c r="E18" s="322"/>
      <c r="F18" s="236"/>
      <c r="G18" s="170"/>
      <c r="H18" s="180"/>
      <c r="I18" s="172"/>
    </row>
    <row r="19" spans="1:9" ht="15" x14ac:dyDescent="0.2">
      <c r="A19" s="168"/>
      <c r="B19" s="168"/>
      <c r="C19" s="308"/>
      <c r="D19" s="309"/>
      <c r="E19" s="310"/>
      <c r="F19" s="236"/>
      <c r="G19" s="173"/>
      <c r="H19" s="237"/>
      <c r="I19" s="172"/>
    </row>
    <row r="20" spans="1:9" ht="15" x14ac:dyDescent="0.2">
      <c r="A20" s="168"/>
      <c r="B20" s="168"/>
      <c r="C20" s="308"/>
      <c r="D20" s="309"/>
      <c r="E20" s="310"/>
      <c r="F20" s="179"/>
      <c r="G20" s="170"/>
      <c r="H20" s="180"/>
      <c r="I20" s="172"/>
    </row>
    <row r="21" spans="1:9" ht="15" x14ac:dyDescent="0.25">
      <c r="A21" s="175"/>
      <c r="B21" s="176"/>
      <c r="C21" s="220"/>
      <c r="D21" s="221"/>
      <c r="E21" s="222"/>
      <c r="F21" s="183"/>
      <c r="G21" s="177"/>
      <c r="H21" s="180"/>
      <c r="I21" s="172"/>
    </row>
    <row r="22" spans="1:9" ht="15" x14ac:dyDescent="0.2">
      <c r="A22" s="153"/>
      <c r="B22" s="176"/>
      <c r="C22" s="311"/>
      <c r="D22" s="312"/>
      <c r="E22" s="313"/>
      <c r="F22" s="154"/>
      <c r="G22" s="177"/>
      <c r="H22" s="238"/>
      <c r="I22" s="172"/>
    </row>
    <row r="23" spans="1:9" ht="15" x14ac:dyDescent="0.2">
      <c r="A23" s="168"/>
      <c r="B23" s="168"/>
      <c r="C23" s="314"/>
      <c r="D23" s="315"/>
      <c r="E23" s="316"/>
      <c r="F23" s="179"/>
      <c r="G23" s="178"/>
      <c r="H23" s="180"/>
      <c r="I23" s="172"/>
    </row>
    <row r="24" spans="1:9" ht="15" x14ac:dyDescent="0.2">
      <c r="A24" s="153"/>
      <c r="B24" s="168"/>
      <c r="C24" s="258"/>
      <c r="D24" s="259"/>
      <c r="E24" s="260"/>
      <c r="F24" s="179"/>
      <c r="G24" s="178"/>
      <c r="H24" s="180"/>
      <c r="I24" s="172"/>
    </row>
    <row r="25" spans="1:9" ht="15" x14ac:dyDescent="0.2">
      <c r="A25" s="153"/>
      <c r="B25" s="168"/>
      <c r="C25" s="258"/>
      <c r="D25" s="259"/>
      <c r="E25" s="260"/>
      <c r="F25" s="179"/>
      <c r="G25" s="178"/>
      <c r="H25" s="180"/>
      <c r="I25" s="172"/>
    </row>
    <row r="26" spans="1:9" ht="15" x14ac:dyDescent="0.2">
      <c r="A26" s="181"/>
      <c r="B26" s="182"/>
      <c r="C26" s="277"/>
      <c r="D26" s="278"/>
      <c r="E26" s="279"/>
      <c r="F26" s="183"/>
      <c r="G26" s="184"/>
      <c r="H26" s="180"/>
      <c r="I26" s="185"/>
    </row>
    <row r="27" spans="1:9" ht="15" x14ac:dyDescent="0.25">
      <c r="A27" s="280" t="s">
        <v>137</v>
      </c>
      <c r="B27" s="281"/>
      <c r="C27" s="281"/>
      <c r="D27" s="281"/>
      <c r="E27" s="281"/>
      <c r="F27" s="281"/>
      <c r="G27" s="281"/>
      <c r="H27" s="282"/>
      <c r="I27" s="158">
        <v>0</v>
      </c>
    </row>
    <row r="28" spans="1:9" ht="15" x14ac:dyDescent="0.25">
      <c r="A28" s="186"/>
      <c r="B28" s="187"/>
      <c r="C28" s="187"/>
      <c r="D28" s="187"/>
      <c r="E28" s="187"/>
      <c r="F28" s="187"/>
      <c r="G28" s="187"/>
      <c r="H28" s="187"/>
      <c r="I28" s="188"/>
    </row>
    <row r="29" spans="1:9" ht="15" x14ac:dyDescent="0.25">
      <c r="A29" s="299"/>
      <c r="B29" s="300"/>
      <c r="C29" s="300"/>
      <c r="D29" s="300"/>
      <c r="E29" s="300"/>
      <c r="F29" s="300"/>
      <c r="G29" s="300"/>
      <c r="H29" s="300"/>
      <c r="I29" s="301"/>
    </row>
    <row r="30" spans="1:9" ht="15" x14ac:dyDescent="0.25">
      <c r="A30" s="265" t="s">
        <v>138</v>
      </c>
      <c r="B30" s="266"/>
      <c r="C30" s="266"/>
      <c r="D30" s="266"/>
      <c r="E30" s="266"/>
      <c r="F30" s="266"/>
      <c r="G30" s="266"/>
      <c r="H30" s="266"/>
      <c r="I30" s="267"/>
    </row>
    <row r="31" spans="1:9" ht="15" x14ac:dyDescent="0.25">
      <c r="A31" s="302" t="s">
        <v>139</v>
      </c>
      <c r="B31" s="303"/>
      <c r="C31" s="303"/>
      <c r="D31" s="303"/>
      <c r="E31" s="303"/>
      <c r="F31" s="303"/>
      <c r="G31" s="303"/>
      <c r="H31" s="304"/>
      <c r="I31" s="189">
        <f>I14</f>
        <v>10588</v>
      </c>
    </row>
    <row r="32" spans="1:9" ht="15" x14ac:dyDescent="0.25">
      <c r="A32" s="305" t="s">
        <v>140</v>
      </c>
      <c r="B32" s="306"/>
      <c r="C32" s="306"/>
      <c r="D32" s="306"/>
      <c r="E32" s="306"/>
      <c r="F32" s="306"/>
      <c r="G32" s="306"/>
      <c r="H32" s="307"/>
      <c r="I32" s="190">
        <v>0</v>
      </c>
    </row>
    <row r="33" spans="1:9" ht="15" x14ac:dyDescent="0.25">
      <c r="A33" s="305" t="s">
        <v>141</v>
      </c>
      <c r="B33" s="306"/>
      <c r="C33" s="306"/>
      <c r="D33" s="306"/>
      <c r="E33" s="306"/>
      <c r="F33" s="306"/>
      <c r="G33" s="306"/>
      <c r="H33" s="307"/>
      <c r="I33" s="191">
        <f>SUM(I31:I32)</f>
        <v>10588</v>
      </c>
    </row>
    <row r="34" spans="1:9" ht="15" x14ac:dyDescent="0.25">
      <c r="A34" s="291">
        <v>26.52</v>
      </c>
      <c r="B34" s="292"/>
      <c r="C34" s="292"/>
      <c r="D34" s="292"/>
      <c r="E34" s="292"/>
      <c r="F34" s="292"/>
      <c r="G34" s="292"/>
      <c r="H34" s="293"/>
      <c r="I34" s="190">
        <f>I33*0.25</f>
        <v>2647</v>
      </c>
    </row>
    <row r="35" spans="1:9" ht="15" x14ac:dyDescent="0.25">
      <c r="A35" s="294" t="s">
        <v>142</v>
      </c>
      <c r="B35" s="295"/>
      <c r="C35" s="295"/>
      <c r="D35" s="295"/>
      <c r="E35" s="295"/>
      <c r="F35" s="295"/>
      <c r="G35" s="295"/>
      <c r="H35" s="295"/>
      <c r="I35" s="192">
        <f>SUM(I33:I34)</f>
        <v>13235</v>
      </c>
    </row>
  </sheetData>
  <mergeCells count="28">
    <mergeCell ref="A35:H35"/>
    <mergeCell ref="C23:E23"/>
    <mergeCell ref="C24:E24"/>
    <mergeCell ref="C25:E25"/>
    <mergeCell ref="C26:E26"/>
    <mergeCell ref="A27:H27"/>
    <mergeCell ref="A29:I29"/>
    <mergeCell ref="A30:I30"/>
    <mergeCell ref="A31:H31"/>
    <mergeCell ref="A32:H32"/>
    <mergeCell ref="A33:H33"/>
    <mergeCell ref="A34:H34"/>
    <mergeCell ref="B5:I5"/>
    <mergeCell ref="B6:I6"/>
    <mergeCell ref="A8:I8"/>
    <mergeCell ref="A1:I4"/>
    <mergeCell ref="C22:E22"/>
    <mergeCell ref="C9:E9"/>
    <mergeCell ref="C10:E10"/>
    <mergeCell ref="C11:E11"/>
    <mergeCell ref="C12:E12"/>
    <mergeCell ref="C13:E13"/>
    <mergeCell ref="A14:H14"/>
    <mergeCell ref="A16:I16"/>
    <mergeCell ref="C17:E17"/>
    <mergeCell ref="C18:E18"/>
    <mergeCell ref="C19:E19"/>
    <mergeCell ref="C20:E20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opLeftCell="A63" zoomScaleNormal="100" workbookViewId="0">
      <selection activeCell="B65" sqref="B65"/>
    </sheetView>
  </sheetViews>
  <sheetFormatPr defaultRowHeight="12.75" x14ac:dyDescent="0.2"/>
  <cols>
    <col min="1" max="1" width="11.42578125" style="3" customWidth="1"/>
    <col min="2" max="4" width="9.140625" style="3"/>
    <col min="5" max="5" width="10.28515625" style="3" bestFit="1" customWidth="1"/>
    <col min="6" max="6" width="8.7109375" style="3" customWidth="1"/>
    <col min="7" max="7" width="10.85546875" style="3" customWidth="1"/>
    <col min="8" max="9" width="9.140625" style="3"/>
  </cols>
  <sheetData>
    <row r="1" spans="1:10" x14ac:dyDescent="0.2">
      <c r="A1"/>
      <c r="B1"/>
      <c r="C1" s="38"/>
      <c r="D1" s="39"/>
      <c r="H1"/>
      <c r="I1"/>
    </row>
    <row r="2" spans="1:10" ht="20.25" x14ac:dyDescent="0.3">
      <c r="A2" s="327" t="s">
        <v>48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x14ac:dyDescent="0.2">
      <c r="A3" s="328" t="s">
        <v>47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x14ac:dyDescent="0.2">
      <c r="A4"/>
      <c r="B4" s="2"/>
      <c r="C4" s="38"/>
      <c r="D4" s="40"/>
      <c r="E4" s="38"/>
      <c r="F4" s="38"/>
      <c r="G4" s="38"/>
      <c r="H4"/>
      <c r="I4"/>
    </row>
    <row r="5" spans="1:10" x14ac:dyDescent="0.2">
      <c r="A5" s="65" t="s">
        <v>52</v>
      </c>
      <c r="B5" s="65"/>
      <c r="C5" s="65"/>
      <c r="D5" s="65"/>
      <c r="E5" s="65"/>
      <c r="F5" s="68"/>
      <c r="G5" s="68"/>
      <c r="H5"/>
      <c r="I5"/>
    </row>
    <row r="6" spans="1:10" x14ac:dyDescent="0.2">
      <c r="A6"/>
      <c r="B6" s="329"/>
      <c r="C6" s="330"/>
      <c r="D6" s="330"/>
      <c r="E6" s="330"/>
      <c r="F6" s="330"/>
      <c r="G6" s="330"/>
      <c r="H6"/>
      <c r="I6"/>
    </row>
    <row r="7" spans="1:10" x14ac:dyDescent="0.2">
      <c r="A7" s="13"/>
      <c r="B7" s="13"/>
      <c r="C7" s="12"/>
      <c r="D7" s="41"/>
      <c r="E7" s="12"/>
      <c r="F7" s="12"/>
      <c r="G7" s="12"/>
      <c r="H7"/>
      <c r="I7"/>
    </row>
    <row r="8" spans="1:10" x14ac:dyDescent="0.2">
      <c r="A8" s="331" t="s">
        <v>46</v>
      </c>
      <c r="B8" s="331"/>
      <c r="C8" s="331"/>
      <c r="D8" s="331"/>
      <c r="E8" s="331"/>
      <c r="F8" s="331"/>
      <c r="G8" s="331"/>
      <c r="H8" s="331"/>
      <c r="I8" s="331"/>
      <c r="J8" s="331"/>
    </row>
    <row r="10" spans="1:10" x14ac:dyDescent="0.2">
      <c r="A10" s="61" t="s">
        <v>11</v>
      </c>
      <c r="B10" s="61" t="s">
        <v>71</v>
      </c>
    </row>
    <row r="11" spans="1:10" x14ac:dyDescent="0.2">
      <c r="A11" s="61" t="s">
        <v>33</v>
      </c>
      <c r="B11" s="3">
        <v>4</v>
      </c>
      <c r="C11" s="62" t="s">
        <v>34</v>
      </c>
      <c r="D11" s="3">
        <v>2</v>
      </c>
    </row>
    <row r="12" spans="1:10" x14ac:dyDescent="0.2">
      <c r="A12" s="61" t="s">
        <v>35</v>
      </c>
      <c r="B12" s="3">
        <f>SUM(B11*D11)</f>
        <v>8</v>
      </c>
      <c r="C12" s="61" t="s">
        <v>25</v>
      </c>
    </row>
    <row r="14" spans="1:10" ht="30.75" customHeight="1" x14ac:dyDescent="0.2">
      <c r="A14" s="61" t="s">
        <v>13</v>
      </c>
      <c r="B14" s="325" t="s">
        <v>72</v>
      </c>
      <c r="C14" s="325"/>
      <c r="D14" s="325"/>
      <c r="E14" s="325"/>
      <c r="F14" s="325"/>
      <c r="G14" s="325"/>
      <c r="H14" s="325"/>
      <c r="I14" s="325"/>
      <c r="J14" s="325"/>
    </row>
    <row r="15" spans="1:10" x14ac:dyDescent="0.2">
      <c r="A15" s="61" t="s">
        <v>33</v>
      </c>
      <c r="B15" s="3">
        <v>3</v>
      </c>
      <c r="C15" s="62" t="s">
        <v>34</v>
      </c>
      <c r="D15" s="3">
        <v>6</v>
      </c>
    </row>
    <row r="16" spans="1:10" x14ac:dyDescent="0.2">
      <c r="A16" s="61" t="s">
        <v>35</v>
      </c>
      <c r="B16" s="3">
        <f>SUM(B15*D15)</f>
        <v>18</v>
      </c>
      <c r="C16" s="61" t="s">
        <v>25</v>
      </c>
    </row>
    <row r="18" spans="1:15" ht="12.75" customHeight="1" x14ac:dyDescent="0.2">
      <c r="A18" s="88" t="s">
        <v>65</v>
      </c>
      <c r="B18" s="326" t="s">
        <v>74</v>
      </c>
      <c r="C18" s="326"/>
      <c r="D18" s="326"/>
      <c r="E18" s="326"/>
      <c r="F18" s="326"/>
      <c r="G18" s="326"/>
      <c r="H18" s="326"/>
      <c r="I18" s="326"/>
      <c r="J18" s="326"/>
    </row>
    <row r="19" spans="1:15" x14ac:dyDescent="0.2">
      <c r="A19" s="88" t="s">
        <v>76</v>
      </c>
      <c r="B19" s="89"/>
      <c r="C19" s="88"/>
      <c r="D19" s="90"/>
      <c r="E19" s="88">
        <f>15*20+9.39</f>
        <v>309.39</v>
      </c>
      <c r="F19" s="89"/>
      <c r="G19" s="89"/>
      <c r="H19" s="88"/>
      <c r="I19" s="89"/>
    </row>
    <row r="20" spans="1:15" x14ac:dyDescent="0.2">
      <c r="A20" s="88"/>
      <c r="B20" s="89"/>
      <c r="C20" s="89"/>
      <c r="D20" s="90"/>
      <c r="E20" s="89"/>
      <c r="F20" s="89"/>
      <c r="G20" s="89"/>
      <c r="H20" s="88"/>
      <c r="I20" s="89"/>
    </row>
    <row r="21" spans="1:15" ht="56.25" customHeight="1" x14ac:dyDescent="0.2">
      <c r="A21" s="61" t="s">
        <v>38</v>
      </c>
      <c r="B21" s="325" t="s">
        <v>91</v>
      </c>
      <c r="C21" s="325"/>
      <c r="D21" s="325"/>
      <c r="E21" s="325"/>
      <c r="F21" s="325"/>
      <c r="G21" s="325"/>
      <c r="H21" s="325"/>
      <c r="I21" s="325"/>
      <c r="J21" s="325"/>
    </row>
    <row r="22" spans="1:15" ht="12.75" customHeight="1" x14ac:dyDescent="0.2">
      <c r="A22" s="61" t="s">
        <v>95</v>
      </c>
      <c r="B22" s="79"/>
      <c r="C22" s="79"/>
      <c r="D22" s="79">
        <f>I39</f>
        <v>14</v>
      </c>
      <c r="E22" s="79" t="s">
        <v>40</v>
      </c>
      <c r="F22" s="79"/>
      <c r="G22" s="79"/>
      <c r="H22" s="79"/>
      <c r="I22" s="79"/>
      <c r="J22" s="79"/>
    </row>
    <row r="23" spans="1:15" ht="12.75" customHeight="1" x14ac:dyDescent="0.2">
      <c r="A23" s="61" t="s">
        <v>92</v>
      </c>
      <c r="B23" s="79"/>
      <c r="C23" s="79"/>
      <c r="D23" s="79">
        <v>0.8</v>
      </c>
      <c r="E23" s="79" t="s">
        <v>40</v>
      </c>
      <c r="F23" s="79"/>
      <c r="G23" s="79"/>
      <c r="H23" s="79"/>
      <c r="I23" s="79"/>
      <c r="J23" s="79"/>
    </row>
    <row r="24" spans="1:15" ht="12.75" customHeight="1" x14ac:dyDescent="0.2">
      <c r="A24" s="61" t="s">
        <v>93</v>
      </c>
      <c r="B24" s="79"/>
      <c r="C24" s="79"/>
      <c r="D24" s="79">
        <v>0.9</v>
      </c>
      <c r="E24" s="79" t="s">
        <v>40</v>
      </c>
      <c r="F24" s="79"/>
      <c r="G24" s="79"/>
      <c r="H24" s="79"/>
      <c r="I24" s="79"/>
      <c r="J24" s="79"/>
    </row>
    <row r="25" spans="1:15" ht="12.75" customHeight="1" x14ac:dyDescent="0.2">
      <c r="A25" s="61"/>
      <c r="B25" s="79"/>
      <c r="C25" s="79"/>
      <c r="D25" s="79"/>
      <c r="E25" s="79"/>
      <c r="F25" s="79"/>
      <c r="G25" s="79"/>
      <c r="H25" s="79"/>
      <c r="I25" s="79"/>
      <c r="J25" s="79"/>
    </row>
    <row r="26" spans="1:15" ht="12.75" customHeight="1" x14ac:dyDescent="0.2">
      <c r="A26" s="61" t="s">
        <v>55</v>
      </c>
      <c r="B26" s="79">
        <f>D22*D23*D24</f>
        <v>10.080000000000002</v>
      </c>
      <c r="C26" s="79" t="s">
        <v>39</v>
      </c>
      <c r="D26" s="79"/>
      <c r="E26" s="79"/>
      <c r="F26" s="79"/>
      <c r="G26" s="79"/>
      <c r="H26" s="79"/>
      <c r="I26" s="79"/>
      <c r="J26" s="79"/>
    </row>
    <row r="27" spans="1:15" ht="12.75" customHeight="1" x14ac:dyDescent="0.2">
      <c r="A27" s="61"/>
      <c r="B27" s="79"/>
      <c r="C27" s="79"/>
      <c r="D27" s="79"/>
      <c r="E27" s="79"/>
      <c r="F27" s="79"/>
      <c r="G27" s="79"/>
      <c r="H27" s="79"/>
      <c r="I27" s="79"/>
      <c r="J27" s="79"/>
    </row>
    <row r="28" spans="1:15" ht="12.75" customHeight="1" x14ac:dyDescent="0.2">
      <c r="A28" s="61" t="s">
        <v>41</v>
      </c>
      <c r="B28" s="325" t="s">
        <v>94</v>
      </c>
      <c r="C28" s="325"/>
      <c r="D28" s="325"/>
      <c r="E28" s="325"/>
      <c r="F28" s="325"/>
      <c r="G28" s="325"/>
      <c r="H28" s="325"/>
      <c r="I28" s="325"/>
      <c r="J28" s="325"/>
    </row>
    <row r="29" spans="1:15" ht="12.75" customHeight="1" x14ac:dyDescent="0.2">
      <c r="A29" s="61" t="s">
        <v>96</v>
      </c>
      <c r="B29" s="79"/>
      <c r="C29" s="79">
        <f>B26</f>
        <v>10.080000000000002</v>
      </c>
      <c r="D29" s="79" t="s">
        <v>39</v>
      </c>
      <c r="E29" s="79"/>
      <c r="F29" s="79"/>
      <c r="G29" s="79"/>
      <c r="H29" s="79"/>
      <c r="I29" s="79"/>
      <c r="J29" s="79"/>
    </row>
    <row r="30" spans="1:15" ht="12.75" customHeight="1" x14ac:dyDescent="0.2">
      <c r="A30" s="61" t="s">
        <v>97</v>
      </c>
      <c r="B30" s="79"/>
      <c r="C30" s="79">
        <f>0.15*0.15*3.1416*I39</f>
        <v>0.98960399999999993</v>
      </c>
      <c r="D30" s="79" t="s">
        <v>39</v>
      </c>
      <c r="E30" s="79"/>
      <c r="F30" s="79"/>
      <c r="G30" s="79"/>
      <c r="H30" s="79"/>
      <c r="I30" s="79"/>
      <c r="J30" s="79"/>
    </row>
    <row r="31" spans="1:15" ht="12.75" customHeight="1" x14ac:dyDescent="0.2">
      <c r="A31" s="61" t="s">
        <v>98</v>
      </c>
      <c r="B31" s="79"/>
      <c r="C31" s="79">
        <f>C29-C30</f>
        <v>9.0903960000000019</v>
      </c>
      <c r="D31" s="79" t="s">
        <v>39</v>
      </c>
      <c r="E31" s="79"/>
      <c r="F31" s="79"/>
      <c r="G31" s="79"/>
      <c r="H31" s="79"/>
      <c r="I31" s="79"/>
      <c r="J31" s="79"/>
    </row>
    <row r="32" spans="1:15" x14ac:dyDescent="0.2">
      <c r="A32" s="61"/>
      <c r="C32" s="61"/>
      <c r="O32" s="18"/>
    </row>
    <row r="33" spans="1:18" ht="28.5" customHeight="1" x14ac:dyDescent="0.2">
      <c r="A33" s="61" t="s">
        <v>49</v>
      </c>
      <c r="B33" s="325" t="s">
        <v>82</v>
      </c>
      <c r="C33" s="325"/>
      <c r="D33" s="325"/>
      <c r="E33" s="325"/>
      <c r="F33" s="325"/>
      <c r="G33" s="325"/>
      <c r="H33" s="325"/>
      <c r="I33" s="325"/>
      <c r="J33" s="325"/>
    </row>
    <row r="34" spans="1:18" ht="15" customHeight="1" x14ac:dyDescent="0.2">
      <c r="A34" s="61"/>
      <c r="B34" s="79"/>
      <c r="C34" s="79"/>
      <c r="D34" s="79"/>
      <c r="E34" s="79"/>
      <c r="F34" s="79"/>
      <c r="G34" s="79"/>
      <c r="H34" s="79"/>
      <c r="I34" s="79"/>
      <c r="J34" s="79"/>
    </row>
    <row r="35" spans="1:18" x14ac:dyDescent="0.2">
      <c r="A35" s="117" t="s">
        <v>84</v>
      </c>
      <c r="B35" s="107">
        <v>24</v>
      </c>
      <c r="C35" s="108" t="s">
        <v>85</v>
      </c>
      <c r="D35" s="109">
        <v>0</v>
      </c>
      <c r="E35" s="107"/>
      <c r="F35" s="109" t="s">
        <v>86</v>
      </c>
      <c r="G35" s="109">
        <v>1</v>
      </c>
      <c r="H35" s="109">
        <v>4</v>
      </c>
      <c r="I35" s="118">
        <v>4</v>
      </c>
      <c r="J35" s="113"/>
    </row>
    <row r="36" spans="1:18" x14ac:dyDescent="0.2">
      <c r="A36" s="117" t="s">
        <v>84</v>
      </c>
      <c r="B36" s="107">
        <v>24</v>
      </c>
      <c r="C36" s="108" t="s">
        <v>85</v>
      </c>
      <c r="D36" s="109">
        <v>0</v>
      </c>
      <c r="E36" s="107"/>
      <c r="F36" s="109" t="s">
        <v>87</v>
      </c>
      <c r="G36" s="109">
        <v>1</v>
      </c>
      <c r="H36" s="109">
        <v>4</v>
      </c>
      <c r="I36" s="118">
        <v>4</v>
      </c>
      <c r="J36" s="113"/>
    </row>
    <row r="37" spans="1:18" x14ac:dyDescent="0.2">
      <c r="A37" s="117" t="s">
        <v>88</v>
      </c>
      <c r="B37" s="107">
        <v>26</v>
      </c>
      <c r="C37" s="108" t="s">
        <v>85</v>
      </c>
      <c r="D37" s="109">
        <v>0</v>
      </c>
      <c r="E37" s="107"/>
      <c r="F37" s="109" t="s">
        <v>86</v>
      </c>
      <c r="G37" s="109">
        <v>1</v>
      </c>
      <c r="H37" s="109">
        <v>3</v>
      </c>
      <c r="I37" s="118">
        <v>3</v>
      </c>
      <c r="J37" s="113"/>
    </row>
    <row r="38" spans="1:18" x14ac:dyDescent="0.2">
      <c r="A38" s="117" t="s">
        <v>88</v>
      </c>
      <c r="B38" s="110">
        <v>26</v>
      </c>
      <c r="C38" s="111" t="s">
        <v>85</v>
      </c>
      <c r="D38" s="112">
        <v>0</v>
      </c>
      <c r="E38" s="110"/>
      <c r="F38" s="113" t="s">
        <v>87</v>
      </c>
      <c r="G38" s="114">
        <v>1</v>
      </c>
      <c r="H38" s="115">
        <v>3</v>
      </c>
      <c r="I38" s="118">
        <v>3</v>
      </c>
      <c r="J38" s="113"/>
    </row>
    <row r="39" spans="1:18" ht="38.25" customHeight="1" x14ac:dyDescent="0.2">
      <c r="A39" s="324" t="s">
        <v>89</v>
      </c>
      <c r="B39" s="324"/>
      <c r="C39" s="324"/>
      <c r="D39" s="324"/>
      <c r="E39" s="138"/>
      <c r="F39" s="109"/>
      <c r="G39" s="132"/>
      <c r="H39" s="118"/>
      <c r="I39" s="118">
        <v>14</v>
      </c>
      <c r="J39" s="109" t="s">
        <v>40</v>
      </c>
    </row>
    <row r="40" spans="1:18" x14ac:dyDescent="0.2">
      <c r="A40" s="61"/>
      <c r="C40" s="61"/>
    </row>
    <row r="41" spans="1:18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</row>
    <row r="42" spans="1:18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24.75" customHeight="1" x14ac:dyDescent="0.2">
      <c r="A43" s="136" t="s">
        <v>115</v>
      </c>
      <c r="B43" s="323" t="s">
        <v>112</v>
      </c>
      <c r="C43" s="323"/>
      <c r="D43" s="323"/>
      <c r="E43" s="323"/>
      <c r="F43" s="323"/>
      <c r="G43" s="323"/>
      <c r="H43" s="323"/>
      <c r="I43" s="323"/>
      <c r="J43" s="323"/>
      <c r="K43" s="133"/>
      <c r="L43" s="132"/>
      <c r="M43" s="121"/>
      <c r="N43" s="132"/>
      <c r="O43" s="121"/>
      <c r="P43" s="122"/>
      <c r="Q43" s="137">
        <v>4</v>
      </c>
      <c r="R43" s="13"/>
    </row>
    <row r="44" spans="1:18" x14ac:dyDescent="0.2">
      <c r="A44" s="117" t="s">
        <v>84</v>
      </c>
      <c r="B44" s="134">
        <v>24</v>
      </c>
      <c r="C44" s="108" t="s">
        <v>85</v>
      </c>
      <c r="D44" s="109">
        <v>0</v>
      </c>
      <c r="E44" s="109"/>
      <c r="F44" s="108"/>
      <c r="G44" s="109" t="s">
        <v>113</v>
      </c>
      <c r="H44" s="132">
        <v>2</v>
      </c>
      <c r="I44" s="118">
        <v>2</v>
      </c>
      <c r="J44" s="137"/>
      <c r="L44" s="132"/>
      <c r="M44" s="132"/>
      <c r="N44" s="132"/>
      <c r="O44" s="13"/>
      <c r="P44" s="13"/>
      <c r="Q44" s="13"/>
      <c r="R44" s="13"/>
    </row>
    <row r="45" spans="1:18" x14ac:dyDescent="0.2">
      <c r="A45" s="117" t="s">
        <v>88</v>
      </c>
      <c r="B45" s="134">
        <v>26</v>
      </c>
      <c r="C45" s="108" t="s">
        <v>85</v>
      </c>
      <c r="D45" s="109">
        <v>0</v>
      </c>
      <c r="E45" s="109"/>
      <c r="F45" s="108"/>
      <c r="G45" s="109" t="s">
        <v>113</v>
      </c>
      <c r="H45" s="132">
        <v>2</v>
      </c>
      <c r="I45" s="118">
        <v>2</v>
      </c>
      <c r="J45" s="137"/>
      <c r="L45" s="132"/>
      <c r="M45" s="132"/>
      <c r="N45" s="132"/>
      <c r="O45" s="13"/>
      <c r="P45" s="13"/>
      <c r="Q45" s="13"/>
      <c r="R45" s="13"/>
    </row>
    <row r="46" spans="1:18" ht="38.25" customHeight="1" x14ac:dyDescent="0.2">
      <c r="A46" s="324" t="s">
        <v>89</v>
      </c>
      <c r="B46" s="324"/>
      <c r="C46" s="324"/>
      <c r="D46" s="324"/>
      <c r="E46" s="138"/>
      <c r="F46" s="108"/>
      <c r="G46" s="109"/>
      <c r="H46" s="132"/>
      <c r="I46" s="118">
        <v>4</v>
      </c>
      <c r="J46" s="109" t="s">
        <v>114</v>
      </c>
      <c r="L46" s="122"/>
      <c r="M46" s="122"/>
      <c r="N46" s="122"/>
      <c r="O46" s="13"/>
      <c r="P46" s="13"/>
      <c r="Q46" s="13"/>
      <c r="R46" s="13"/>
    </row>
    <row r="47" spans="1:18" x14ac:dyDescent="0.2">
      <c r="A47" s="61"/>
      <c r="D47" s="61"/>
    </row>
    <row r="48" spans="1:18" ht="27.75" customHeight="1" x14ac:dyDescent="0.2">
      <c r="A48" s="136" t="s">
        <v>148</v>
      </c>
      <c r="B48" s="323" t="s">
        <v>147</v>
      </c>
      <c r="C48" s="323"/>
      <c r="D48" s="323"/>
      <c r="E48" s="323"/>
      <c r="F48" s="323"/>
      <c r="G48" s="323"/>
      <c r="H48" s="323"/>
      <c r="I48" s="323"/>
      <c r="J48" s="323"/>
      <c r="K48" s="13"/>
      <c r="L48" s="13"/>
      <c r="M48" s="13"/>
      <c r="N48" s="13"/>
      <c r="O48" s="13"/>
    </row>
    <row r="49" spans="1:15" x14ac:dyDescent="0.2">
      <c r="A49" s="200"/>
      <c r="B49" s="131"/>
      <c r="C49" s="119"/>
      <c r="D49" s="120"/>
      <c r="E49" s="120"/>
      <c r="F49" s="119"/>
      <c r="G49" s="120"/>
      <c r="H49" s="109"/>
      <c r="I49" s="132"/>
      <c r="J49" s="133"/>
      <c r="K49" s="132"/>
      <c r="L49" s="122"/>
      <c r="M49" s="137">
        <v>34</v>
      </c>
      <c r="N49" s="121"/>
      <c r="O49" s="13"/>
    </row>
    <row r="50" spans="1:15" x14ac:dyDescent="0.2">
      <c r="A50" s="117" t="s">
        <v>149</v>
      </c>
      <c r="B50" s="110">
        <v>28</v>
      </c>
      <c r="C50" s="111" t="s">
        <v>85</v>
      </c>
      <c r="D50" s="112">
        <v>15</v>
      </c>
      <c r="E50" s="113"/>
      <c r="F50" s="114"/>
      <c r="G50" s="115">
        <v>5</v>
      </c>
      <c r="H50" s="116"/>
      <c r="I50" s="118">
        <v>5</v>
      </c>
      <c r="J50" s="113"/>
      <c r="K50" s="13"/>
      <c r="L50" s="13"/>
      <c r="M50" s="13"/>
      <c r="N50" s="116"/>
      <c r="O50" s="13"/>
    </row>
    <row r="51" spans="1:15" x14ac:dyDescent="0.2">
      <c r="A51" s="117" t="s">
        <v>150</v>
      </c>
      <c r="B51" s="107">
        <v>31</v>
      </c>
      <c r="C51" s="108" t="s">
        <v>85</v>
      </c>
      <c r="D51" s="109">
        <v>8</v>
      </c>
      <c r="E51" s="113"/>
      <c r="F51" s="114"/>
      <c r="G51" s="115">
        <v>5</v>
      </c>
      <c r="H51" s="116"/>
      <c r="I51" s="118">
        <v>5</v>
      </c>
      <c r="J51" s="113"/>
      <c r="K51" s="13"/>
      <c r="L51" s="13"/>
      <c r="M51" s="13"/>
      <c r="N51" s="116"/>
      <c r="O51" s="13"/>
    </row>
    <row r="52" spans="1:15" x14ac:dyDescent="0.2">
      <c r="A52" s="117" t="s">
        <v>151</v>
      </c>
      <c r="B52" s="107">
        <v>33</v>
      </c>
      <c r="C52" s="108" t="s">
        <v>85</v>
      </c>
      <c r="D52" s="109">
        <v>8</v>
      </c>
      <c r="E52" s="113"/>
      <c r="F52" s="114"/>
      <c r="G52" s="115">
        <v>11</v>
      </c>
      <c r="H52" s="116"/>
      <c r="I52" s="118">
        <v>11</v>
      </c>
      <c r="J52" s="113"/>
      <c r="K52" s="13"/>
      <c r="L52" s="13"/>
      <c r="M52" s="13"/>
      <c r="N52" s="116"/>
      <c r="O52" s="13"/>
    </row>
    <row r="53" spans="1:15" x14ac:dyDescent="0.2">
      <c r="A53" s="117" t="s">
        <v>152</v>
      </c>
      <c r="B53" s="107">
        <v>36</v>
      </c>
      <c r="C53" s="108" t="s">
        <v>85</v>
      </c>
      <c r="D53" s="109">
        <v>10</v>
      </c>
      <c r="E53" s="113"/>
      <c r="F53" s="114"/>
      <c r="G53" s="115">
        <v>5</v>
      </c>
      <c r="H53" s="116"/>
      <c r="I53" s="118">
        <v>5</v>
      </c>
      <c r="J53" s="113"/>
      <c r="K53" s="13"/>
      <c r="L53" s="13"/>
      <c r="M53" s="13"/>
      <c r="N53" s="116"/>
      <c r="O53" s="13"/>
    </row>
    <row r="54" spans="1:15" x14ac:dyDescent="0.2">
      <c r="A54" s="117" t="s">
        <v>153</v>
      </c>
      <c r="B54" s="107">
        <v>39</v>
      </c>
      <c r="C54" s="108" t="s">
        <v>85</v>
      </c>
      <c r="D54" s="109">
        <v>7</v>
      </c>
      <c r="E54" s="113"/>
      <c r="F54" s="114"/>
      <c r="G54" s="115">
        <v>14</v>
      </c>
      <c r="H54" s="116"/>
      <c r="I54" s="118">
        <v>14</v>
      </c>
      <c r="J54" s="113"/>
      <c r="K54" s="13"/>
      <c r="L54" s="13"/>
      <c r="M54" s="13"/>
      <c r="N54" s="116"/>
      <c r="O54" s="13"/>
    </row>
    <row r="55" spans="1:15" ht="25.5" x14ac:dyDescent="0.2">
      <c r="A55" s="201" t="s">
        <v>154</v>
      </c>
      <c r="B55" s="193"/>
      <c r="C55" s="194"/>
      <c r="D55" s="195"/>
      <c r="E55" s="196"/>
      <c r="F55" s="197">
        <v>5</v>
      </c>
      <c r="G55" s="198">
        <v>-6</v>
      </c>
      <c r="H55" s="198">
        <v>-1.2</v>
      </c>
      <c r="I55" s="202">
        <v>-6</v>
      </c>
      <c r="J55" s="113"/>
      <c r="K55" s="13"/>
      <c r="L55" s="13"/>
      <c r="M55" s="13"/>
      <c r="N55" s="199"/>
      <c r="O55" s="13"/>
    </row>
    <row r="56" spans="1:15" ht="16.5" customHeight="1" x14ac:dyDescent="0.2">
      <c r="A56" s="324" t="s">
        <v>89</v>
      </c>
      <c r="B56" s="324"/>
      <c r="C56" s="324"/>
      <c r="D56" s="324"/>
      <c r="E56" s="109"/>
      <c r="F56" s="132"/>
      <c r="G56" s="118"/>
      <c r="H56" s="118"/>
      <c r="I56" s="118">
        <v>34</v>
      </c>
      <c r="J56" s="109" t="s">
        <v>40</v>
      </c>
      <c r="K56" s="13"/>
      <c r="L56" s="13"/>
      <c r="M56" s="13"/>
      <c r="N56" s="122"/>
      <c r="O56" s="13"/>
    </row>
    <row r="57" spans="1:15" x14ac:dyDescent="0.2">
      <c r="A57" s="61"/>
      <c r="B57" s="61"/>
      <c r="C57" s="61"/>
      <c r="D57" s="61"/>
      <c r="E57" s="61"/>
      <c r="F57" s="61"/>
      <c r="G57" s="61"/>
      <c r="H57" s="61"/>
      <c r="I57" s="61"/>
      <c r="J57" s="75"/>
    </row>
    <row r="58" spans="1:15" ht="26.25" customHeight="1" x14ac:dyDescent="0.2">
      <c r="A58" s="61" t="s">
        <v>198</v>
      </c>
      <c r="B58" s="325" t="s">
        <v>199</v>
      </c>
      <c r="C58" s="325"/>
      <c r="D58" s="325"/>
      <c r="E58" s="325"/>
      <c r="F58" s="325"/>
      <c r="G58" s="325"/>
      <c r="H58" s="325"/>
      <c r="I58" s="325"/>
      <c r="J58" s="325"/>
    </row>
    <row r="59" spans="1:15" ht="12.75" customHeight="1" x14ac:dyDescent="0.2">
      <c r="A59" s="61" t="s">
        <v>200</v>
      </c>
      <c r="B59" s="96"/>
      <c r="C59" s="96">
        <f>J69</f>
        <v>873.87400000000002</v>
      </c>
      <c r="D59" s="96"/>
      <c r="E59" s="96"/>
      <c r="F59" s="96"/>
      <c r="G59" s="96"/>
      <c r="H59" s="96"/>
      <c r="I59" s="96"/>
      <c r="J59" s="96"/>
    </row>
    <row r="60" spans="1:15" ht="12.75" customHeight="1" x14ac:dyDescent="0.2">
      <c r="A60" s="61" t="s">
        <v>201</v>
      </c>
      <c r="B60" s="96"/>
      <c r="C60" s="96">
        <f>J68</f>
        <v>30</v>
      </c>
      <c r="D60" s="96"/>
      <c r="E60" s="96"/>
      <c r="F60" s="96"/>
      <c r="G60" s="96"/>
      <c r="H60" s="96"/>
      <c r="I60" s="96"/>
      <c r="J60" s="96"/>
    </row>
    <row r="61" spans="1:15" ht="26.25" customHeight="1" x14ac:dyDescent="0.2">
      <c r="A61" s="61" t="s">
        <v>21</v>
      </c>
      <c r="B61" s="96"/>
      <c r="C61" s="96">
        <f>C59-C60</f>
        <v>843.87400000000002</v>
      </c>
      <c r="D61" s="96" t="s">
        <v>40</v>
      </c>
      <c r="E61" s="96"/>
      <c r="F61" s="96"/>
      <c r="G61" s="96"/>
      <c r="H61" s="96"/>
      <c r="I61" s="96"/>
      <c r="J61" s="96"/>
    </row>
    <row r="64" spans="1:15" ht="40.5" customHeight="1" x14ac:dyDescent="0.2">
      <c r="A64" s="136" t="s">
        <v>57</v>
      </c>
      <c r="B64" s="323" t="s">
        <v>156</v>
      </c>
      <c r="C64" s="323"/>
      <c r="D64" s="323"/>
      <c r="E64" s="323"/>
      <c r="F64" s="323"/>
      <c r="G64" s="323"/>
      <c r="H64" s="323"/>
      <c r="I64" s="323"/>
      <c r="J64" s="323"/>
    </row>
    <row r="65" spans="1:14" ht="12.75" customHeight="1" x14ac:dyDescent="0.2">
      <c r="A65" s="207" t="s">
        <v>174</v>
      </c>
      <c r="B65" s="134">
        <v>19</v>
      </c>
      <c r="C65" s="108" t="s">
        <v>85</v>
      </c>
      <c r="D65" s="109">
        <v>0</v>
      </c>
      <c r="E65" s="223">
        <v>39</v>
      </c>
      <c r="F65" s="108" t="s">
        <v>85</v>
      </c>
      <c r="G65" s="109">
        <v>9.9369999999999994</v>
      </c>
      <c r="H65" s="109"/>
      <c r="I65" s="203">
        <f>20*20+G65</f>
        <v>409.93700000000001</v>
      </c>
      <c r="J65" s="132"/>
      <c r="K65" s="203" t="s">
        <v>86</v>
      </c>
      <c r="L65" s="118"/>
    </row>
    <row r="66" spans="1:14" ht="12.75" customHeight="1" x14ac:dyDescent="0.2">
      <c r="A66" s="207" t="s">
        <v>174</v>
      </c>
      <c r="B66" s="134">
        <v>19</v>
      </c>
      <c r="C66" s="108" t="s">
        <v>85</v>
      </c>
      <c r="D66" s="109">
        <v>0</v>
      </c>
      <c r="E66" s="223">
        <v>39</v>
      </c>
      <c r="F66" s="108" t="s">
        <v>85</v>
      </c>
      <c r="G66" s="109">
        <v>9.9369999999999994</v>
      </c>
      <c r="H66" s="109"/>
      <c r="I66" s="203">
        <f>20*20+G66</f>
        <v>409.93700000000001</v>
      </c>
      <c r="J66" s="132"/>
      <c r="K66" s="203" t="s">
        <v>87</v>
      </c>
    </row>
    <row r="67" spans="1:14" ht="12.75" customHeight="1" x14ac:dyDescent="0.2">
      <c r="A67" s="207" t="s">
        <v>195</v>
      </c>
      <c r="B67" s="134"/>
      <c r="C67" s="108"/>
      <c r="D67" s="109"/>
      <c r="E67" s="223"/>
      <c r="F67" s="108"/>
      <c r="G67" s="109"/>
      <c r="H67" s="109"/>
      <c r="I67" s="203"/>
      <c r="J67" s="132">
        <v>24</v>
      </c>
      <c r="K67" s="203"/>
    </row>
    <row r="68" spans="1:14" ht="30" customHeight="1" x14ac:dyDescent="0.2">
      <c r="A68" s="323" t="s">
        <v>157</v>
      </c>
      <c r="B68" s="323"/>
      <c r="C68" s="323"/>
      <c r="D68" s="112"/>
      <c r="E68" s="110"/>
      <c r="F68" s="113"/>
      <c r="G68" s="114"/>
      <c r="H68" s="118"/>
      <c r="I68" s="132"/>
      <c r="J68" s="118">
        <v>30</v>
      </c>
      <c r="K68" s="204"/>
      <c r="L68" s="13"/>
      <c r="M68" s="132"/>
      <c r="N68" s="13"/>
    </row>
    <row r="69" spans="1:14" ht="38.25" customHeight="1" x14ac:dyDescent="0.2">
      <c r="A69" s="332" t="s">
        <v>89</v>
      </c>
      <c r="B69" s="332"/>
      <c r="C69" s="205"/>
      <c r="D69" s="205"/>
      <c r="E69" s="205"/>
      <c r="F69" s="120"/>
      <c r="G69" s="121"/>
      <c r="H69" s="122"/>
      <c r="I69" s="122"/>
      <c r="J69" s="122">
        <f>I65+I66+J67+J68</f>
        <v>873.87400000000002</v>
      </c>
      <c r="K69" s="120" t="s">
        <v>83</v>
      </c>
      <c r="L69" s="13"/>
      <c r="M69" s="122"/>
      <c r="N69" s="13"/>
    </row>
    <row r="70" spans="1:14" x14ac:dyDescent="0.2">
      <c r="A70" s="61"/>
      <c r="C70" s="82"/>
    </row>
    <row r="71" spans="1:14" x14ac:dyDescent="0.2">
      <c r="A71" s="61" t="s">
        <v>58</v>
      </c>
      <c r="B71" s="61" t="s">
        <v>159</v>
      </c>
      <c r="C71" s="82"/>
    </row>
    <row r="72" spans="1:14" x14ac:dyDescent="0.2">
      <c r="A72" s="207" t="s">
        <v>160</v>
      </c>
      <c r="B72" s="134"/>
      <c r="C72" s="108"/>
      <c r="D72" s="109"/>
      <c r="E72" s="206">
        <v>5.5E-2</v>
      </c>
      <c r="F72" s="132">
        <v>126.85</v>
      </c>
      <c r="G72" s="132"/>
      <c r="H72" s="118">
        <v>6.97675</v>
      </c>
      <c r="I72" s="204"/>
      <c r="J72" s="135"/>
      <c r="K72" s="132"/>
    </row>
    <row r="73" spans="1:14" ht="18" customHeight="1" x14ac:dyDescent="0.2">
      <c r="A73" s="324" t="s">
        <v>89</v>
      </c>
      <c r="B73" s="324"/>
      <c r="C73" s="324"/>
      <c r="D73" s="109"/>
      <c r="E73" s="118"/>
      <c r="F73" s="118"/>
      <c r="G73" s="118"/>
      <c r="H73" s="118">
        <v>6.98</v>
      </c>
      <c r="I73" s="109" t="s">
        <v>39</v>
      </c>
      <c r="J73" s="122"/>
      <c r="K73" s="122"/>
    </row>
    <row r="75" spans="1:14" x14ac:dyDescent="0.2">
      <c r="A75" s="61"/>
      <c r="B75" s="61"/>
    </row>
    <row r="76" spans="1:14" x14ac:dyDescent="0.2">
      <c r="A76" s="61"/>
    </row>
    <row r="77" spans="1:14" ht="26.25" customHeight="1" x14ac:dyDescent="0.2">
      <c r="A77" s="61" t="s">
        <v>59</v>
      </c>
      <c r="B77" s="325" t="s">
        <v>161</v>
      </c>
      <c r="C77" s="325"/>
      <c r="D77" s="325"/>
      <c r="E77" s="325"/>
      <c r="F77" s="325"/>
      <c r="G77" s="325"/>
      <c r="H77" s="325"/>
      <c r="I77" s="325"/>
      <c r="J77" s="325"/>
      <c r="K77" s="325"/>
    </row>
    <row r="78" spans="1:14" x14ac:dyDescent="0.2">
      <c r="A78" s="207" t="s">
        <v>171</v>
      </c>
      <c r="B78" s="134">
        <v>24</v>
      </c>
      <c r="C78" s="108" t="s">
        <v>85</v>
      </c>
      <c r="D78" s="109">
        <v>0</v>
      </c>
      <c r="E78" s="109">
        <v>39</v>
      </c>
      <c r="F78" s="108" t="s">
        <v>85</v>
      </c>
      <c r="G78" s="109">
        <v>5.6</v>
      </c>
      <c r="H78" s="109" t="s">
        <v>170</v>
      </c>
      <c r="I78" s="135">
        <v>634.25999999999988</v>
      </c>
      <c r="J78" s="132">
        <v>0.2</v>
      </c>
      <c r="K78" s="132">
        <v>126.85199999999998</v>
      </c>
      <c r="L78" s="118">
        <v>126.85199999999998</v>
      </c>
      <c r="M78" s="204"/>
    </row>
    <row r="79" spans="1:14" ht="38.25" customHeight="1" x14ac:dyDescent="0.2">
      <c r="A79" s="333" t="s">
        <v>89</v>
      </c>
      <c r="B79" s="333"/>
      <c r="C79" s="333"/>
      <c r="D79" s="109"/>
      <c r="E79" s="138"/>
      <c r="F79" s="108"/>
      <c r="G79" s="109"/>
      <c r="H79" s="109"/>
      <c r="I79" s="118"/>
      <c r="J79" s="118"/>
      <c r="K79" s="118">
        <v>126.85</v>
      </c>
      <c r="L79" s="109" t="s">
        <v>25</v>
      </c>
    </row>
    <row r="80" spans="1:14" x14ac:dyDescent="0.2">
      <c r="A80" s="61"/>
    </row>
    <row r="81" spans="1:13" ht="38.25" customHeight="1" x14ac:dyDescent="0.2">
      <c r="A81" s="61" t="s">
        <v>60</v>
      </c>
      <c r="B81" s="325" t="s">
        <v>173</v>
      </c>
      <c r="C81" s="325"/>
      <c r="D81" s="325"/>
      <c r="E81" s="325"/>
      <c r="F81" s="325"/>
      <c r="G81" s="325"/>
      <c r="H81" s="325"/>
      <c r="I81" s="325"/>
      <c r="J81" s="325"/>
      <c r="K81" s="325"/>
    </row>
    <row r="82" spans="1:13" x14ac:dyDescent="0.2">
      <c r="A82" s="207" t="s">
        <v>174</v>
      </c>
      <c r="B82" s="134"/>
      <c r="C82" s="109" t="s">
        <v>86</v>
      </c>
      <c r="D82" s="132"/>
      <c r="E82" s="135"/>
      <c r="F82" s="132"/>
      <c r="G82" s="132"/>
      <c r="H82" s="132">
        <v>294.33999999999997</v>
      </c>
      <c r="I82" s="132"/>
      <c r="J82" s="118">
        <v>294.33999999999997</v>
      </c>
      <c r="K82" s="204"/>
    </row>
    <row r="83" spans="1:13" x14ac:dyDescent="0.2">
      <c r="A83" s="207" t="s">
        <v>174</v>
      </c>
      <c r="B83" s="134"/>
      <c r="C83" s="109" t="s">
        <v>86</v>
      </c>
      <c r="D83" s="132"/>
      <c r="E83" s="135"/>
      <c r="F83" s="132"/>
      <c r="G83" s="132"/>
      <c r="H83" s="132">
        <v>220.38</v>
      </c>
      <c r="I83" s="132"/>
      <c r="J83" s="118">
        <v>220.38</v>
      </c>
      <c r="K83" s="204"/>
    </row>
    <row r="84" spans="1:13" ht="39" customHeight="1" x14ac:dyDescent="0.2">
      <c r="A84" s="207" t="s">
        <v>174</v>
      </c>
      <c r="B84" s="134"/>
      <c r="C84" s="109" t="s">
        <v>87</v>
      </c>
      <c r="D84" s="132"/>
      <c r="E84" s="135"/>
      <c r="F84" s="132"/>
      <c r="G84" s="132"/>
      <c r="H84" s="132">
        <v>499.13</v>
      </c>
      <c r="I84" s="132"/>
      <c r="J84" s="118">
        <v>499.13</v>
      </c>
      <c r="K84" s="204"/>
    </row>
    <row r="85" spans="1:13" ht="38.25" customHeight="1" x14ac:dyDescent="0.2">
      <c r="A85" s="324" t="s">
        <v>89</v>
      </c>
      <c r="B85" s="324"/>
      <c r="C85" s="324"/>
      <c r="D85" s="324"/>
      <c r="E85" s="118"/>
      <c r="F85" s="118"/>
      <c r="G85" s="118"/>
      <c r="H85" s="118"/>
      <c r="I85" s="118"/>
      <c r="J85" s="118">
        <v>1013.85</v>
      </c>
      <c r="K85" s="109" t="s">
        <v>25</v>
      </c>
    </row>
    <row r="87" spans="1:13" x14ac:dyDescent="0.2">
      <c r="A87" s="61" t="s">
        <v>172</v>
      </c>
      <c r="B87" s="61" t="s">
        <v>175</v>
      </c>
    </row>
    <row r="88" spans="1:13" x14ac:dyDescent="0.2">
      <c r="A88" s="207" t="s">
        <v>174</v>
      </c>
      <c r="B88" s="134">
        <v>19</v>
      </c>
      <c r="C88" s="108" t="s">
        <v>85</v>
      </c>
      <c r="D88" s="109">
        <v>0</v>
      </c>
      <c r="E88" s="223">
        <v>39</v>
      </c>
      <c r="F88" s="108" t="s">
        <v>85</v>
      </c>
      <c r="G88" s="109">
        <v>9.9369999999999994</v>
      </c>
      <c r="H88" s="109"/>
      <c r="I88" s="203">
        <f>20*20+G88</f>
        <v>409.93700000000001</v>
      </c>
      <c r="J88" s="132" t="s">
        <v>40</v>
      </c>
      <c r="K88" s="203"/>
      <c r="L88" s="118"/>
      <c r="M88" s="204"/>
    </row>
    <row r="89" spans="1:13" x14ac:dyDescent="0.2">
      <c r="A89" s="207" t="s">
        <v>196</v>
      </c>
      <c r="B89" s="224"/>
      <c r="C89" s="108">
        <v>5.2</v>
      </c>
      <c r="D89" s="109" t="s">
        <v>40</v>
      </c>
      <c r="E89" s="223"/>
      <c r="F89" s="108"/>
      <c r="G89" s="109"/>
      <c r="H89" s="109"/>
      <c r="I89" s="203"/>
      <c r="J89" s="225"/>
      <c r="K89" s="203"/>
      <c r="L89" s="118"/>
      <c r="M89" s="204"/>
    </row>
    <row r="90" spans="1:13" ht="38.25" customHeight="1" x14ac:dyDescent="0.2">
      <c r="A90" s="324" t="s">
        <v>89</v>
      </c>
      <c r="B90" s="324"/>
      <c r="C90" s="324"/>
      <c r="D90" s="109"/>
      <c r="E90" s="138"/>
      <c r="F90" s="108"/>
      <c r="G90" s="109"/>
      <c r="H90" s="109"/>
      <c r="I90" s="118"/>
      <c r="J90" s="118"/>
      <c r="K90" s="118">
        <f>I88*C89</f>
        <v>2131.6723999999999</v>
      </c>
      <c r="L90" s="109" t="s">
        <v>25</v>
      </c>
      <c r="M90" s="13"/>
    </row>
    <row r="92" spans="1:13" ht="25.5" customHeight="1" x14ac:dyDescent="0.2">
      <c r="A92" s="61" t="s">
        <v>177</v>
      </c>
      <c r="B92" s="325" t="s">
        <v>176</v>
      </c>
      <c r="C92" s="325"/>
      <c r="D92" s="325"/>
      <c r="E92" s="325"/>
      <c r="F92" s="325"/>
      <c r="G92" s="325"/>
      <c r="H92" s="325"/>
      <c r="I92" s="325"/>
      <c r="J92" s="325"/>
      <c r="K92" s="325"/>
      <c r="L92" s="325"/>
    </row>
    <row r="93" spans="1:13" x14ac:dyDescent="0.2">
      <c r="A93" s="61" t="s">
        <v>197</v>
      </c>
      <c r="B93" s="3" t="str">
        <f>A87</f>
        <v>3.5</v>
      </c>
      <c r="C93" s="3">
        <f>K90</f>
        <v>2131.6723999999999</v>
      </c>
      <c r="D93" s="3" t="s">
        <v>25</v>
      </c>
    </row>
    <row r="94" spans="1:13" x14ac:dyDescent="0.2">
      <c r="A94" s="61" t="s">
        <v>202</v>
      </c>
      <c r="C94" s="3">
        <f>C61*0.3</f>
        <v>253.16219999999998</v>
      </c>
      <c r="D94" s="61" t="s">
        <v>25</v>
      </c>
    </row>
    <row r="95" spans="1:13" x14ac:dyDescent="0.2">
      <c r="A95" s="61"/>
    </row>
    <row r="96" spans="1:13" x14ac:dyDescent="0.2">
      <c r="A96" s="61" t="s">
        <v>203</v>
      </c>
      <c r="C96" s="3">
        <f>C93-C94</f>
        <v>1878.5101999999999</v>
      </c>
      <c r="D96" s="61" t="s">
        <v>25</v>
      </c>
    </row>
    <row r="98" spans="1:17" ht="23.25" customHeight="1" x14ac:dyDescent="0.2">
      <c r="A98" s="136" t="s">
        <v>61</v>
      </c>
      <c r="B98" s="323" t="s">
        <v>180</v>
      </c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132"/>
      <c r="O98" s="132"/>
      <c r="P98" s="118"/>
      <c r="Q98" s="230">
        <v>2.7</v>
      </c>
    </row>
    <row r="99" spans="1:17" x14ac:dyDescent="0.2">
      <c r="A99" s="207" t="s">
        <v>174</v>
      </c>
      <c r="B99" s="136"/>
      <c r="C99" s="229" t="s">
        <v>182</v>
      </c>
      <c r="D99" s="108"/>
      <c r="E99" s="109"/>
      <c r="F99" s="109"/>
      <c r="G99" s="132">
        <v>1</v>
      </c>
      <c r="H99" s="135"/>
      <c r="I99" s="132">
        <v>0.21</v>
      </c>
      <c r="J99" s="132"/>
      <c r="K99" s="118">
        <v>0.21</v>
      </c>
      <c r="L99" s="230"/>
      <c r="M99" s="232"/>
      <c r="N99" s="232"/>
      <c r="O99" s="232"/>
      <c r="P99" s="232"/>
      <c r="Q99" s="232"/>
    </row>
    <row r="100" spans="1:17" x14ac:dyDescent="0.2">
      <c r="A100" s="207" t="s">
        <v>174</v>
      </c>
      <c r="B100" s="136"/>
      <c r="C100" s="229" t="s">
        <v>182</v>
      </c>
      <c r="D100" s="108"/>
      <c r="E100" s="109"/>
      <c r="F100" s="109"/>
      <c r="G100" s="132">
        <v>3</v>
      </c>
      <c r="H100" s="135"/>
      <c r="I100" s="132">
        <v>0.1963</v>
      </c>
      <c r="J100" s="132"/>
      <c r="K100" s="118">
        <v>0.58889999999999998</v>
      </c>
      <c r="L100" s="230"/>
      <c r="M100" s="232"/>
      <c r="N100" s="232"/>
      <c r="O100" s="232"/>
      <c r="P100" s="232"/>
      <c r="Q100" s="232"/>
    </row>
    <row r="101" spans="1:17" x14ac:dyDescent="0.2">
      <c r="A101" s="207" t="s">
        <v>174</v>
      </c>
      <c r="B101" s="136"/>
      <c r="C101" s="229" t="s">
        <v>183</v>
      </c>
      <c r="D101" s="108"/>
      <c r="E101" s="109"/>
      <c r="F101" s="109"/>
      <c r="G101" s="132">
        <v>6</v>
      </c>
      <c r="H101" s="135"/>
      <c r="I101" s="132">
        <v>0.25</v>
      </c>
      <c r="J101" s="132"/>
      <c r="K101" s="118">
        <v>1.5</v>
      </c>
      <c r="L101" s="230"/>
      <c r="M101" s="232"/>
      <c r="N101" s="232"/>
      <c r="O101" s="232"/>
      <c r="P101" s="232"/>
      <c r="Q101" s="232"/>
    </row>
    <row r="102" spans="1:17" x14ac:dyDescent="0.2">
      <c r="A102" s="207" t="s">
        <v>174</v>
      </c>
      <c r="B102" s="136"/>
      <c r="C102" s="229" t="s">
        <v>184</v>
      </c>
      <c r="D102" s="108"/>
      <c r="E102" s="109"/>
      <c r="F102" s="109"/>
      <c r="G102" s="132">
        <v>2</v>
      </c>
      <c r="H102" s="135"/>
      <c r="I102" s="132">
        <v>0.2</v>
      </c>
      <c r="J102" s="132"/>
      <c r="K102" s="118">
        <v>0.4</v>
      </c>
      <c r="L102" s="230"/>
      <c r="M102" s="232"/>
      <c r="N102" s="232"/>
      <c r="O102" s="232"/>
      <c r="P102" s="232"/>
      <c r="Q102" s="232"/>
    </row>
    <row r="103" spans="1:17" ht="38.25" customHeight="1" x14ac:dyDescent="0.2">
      <c r="A103" s="324" t="s">
        <v>89</v>
      </c>
      <c r="B103" s="324"/>
      <c r="C103" s="324"/>
      <c r="D103" s="108"/>
      <c r="E103" s="109"/>
      <c r="F103" s="138"/>
      <c r="G103" s="132"/>
      <c r="H103" s="118"/>
      <c r="I103" s="118"/>
      <c r="J103" s="118"/>
      <c r="K103" s="118">
        <v>2.7</v>
      </c>
      <c r="L103" s="109" t="s">
        <v>25</v>
      </c>
      <c r="M103" s="232"/>
      <c r="N103" s="232"/>
      <c r="O103" s="232"/>
      <c r="P103" s="232"/>
      <c r="Q103" s="232"/>
    </row>
    <row r="104" spans="1:17" x14ac:dyDescent="0.2">
      <c r="A104" s="136"/>
      <c r="B104" s="226"/>
      <c r="C104" s="138"/>
      <c r="D104" s="108"/>
      <c r="E104" s="109"/>
      <c r="F104" s="138"/>
      <c r="G104" s="108"/>
      <c r="H104" s="109"/>
      <c r="I104" s="109"/>
      <c r="J104" s="132"/>
      <c r="K104" s="118"/>
      <c r="L104" s="118"/>
      <c r="M104" s="118"/>
      <c r="N104" s="118"/>
      <c r="O104" s="118"/>
      <c r="P104" s="118"/>
      <c r="Q104" s="109"/>
    </row>
    <row r="105" spans="1:17" x14ac:dyDescent="0.2">
      <c r="A105" s="136" t="s">
        <v>62</v>
      </c>
      <c r="B105" s="207" t="s">
        <v>181</v>
      </c>
      <c r="C105" s="134"/>
      <c r="D105" s="108"/>
      <c r="E105" s="109"/>
      <c r="F105" s="109"/>
      <c r="G105" s="108"/>
      <c r="H105" s="109"/>
      <c r="I105" s="109"/>
      <c r="J105" s="132"/>
      <c r="K105" s="135"/>
      <c r="L105" s="132"/>
      <c r="M105" s="132"/>
      <c r="N105" s="132"/>
      <c r="O105" s="132"/>
      <c r="P105" s="118"/>
      <c r="Q105" s="230">
        <v>82.42</v>
      </c>
    </row>
    <row r="106" spans="1:17" ht="25.5" customHeight="1" x14ac:dyDescent="0.2">
      <c r="A106" s="334" t="s">
        <v>185</v>
      </c>
      <c r="B106" s="334"/>
      <c r="C106" s="108"/>
      <c r="D106" s="109"/>
      <c r="E106" s="109"/>
      <c r="F106" s="108"/>
      <c r="G106" s="109"/>
      <c r="H106" s="109"/>
      <c r="I106" s="132"/>
      <c r="J106" s="135"/>
      <c r="K106" s="132"/>
      <c r="L106" s="132"/>
      <c r="M106" s="132"/>
      <c r="N106" s="132"/>
      <c r="O106" s="118"/>
      <c r="P106" s="230"/>
    </row>
    <row r="107" spans="1:17" x14ac:dyDescent="0.2">
      <c r="A107" s="207" t="s">
        <v>174</v>
      </c>
      <c r="B107" s="134"/>
      <c r="C107" s="108"/>
      <c r="D107" s="109"/>
      <c r="E107" s="109"/>
      <c r="F107" s="108"/>
      <c r="G107" s="109"/>
      <c r="H107" s="109"/>
      <c r="I107" s="132"/>
      <c r="J107" s="135"/>
      <c r="K107" s="132"/>
      <c r="L107" s="132"/>
      <c r="M107" s="132"/>
      <c r="N107" s="132"/>
      <c r="O107" s="118"/>
      <c r="P107" s="230"/>
    </row>
    <row r="108" spans="1:17" x14ac:dyDescent="0.2">
      <c r="A108" s="207" t="s">
        <v>174</v>
      </c>
      <c r="B108" s="134"/>
      <c r="C108" s="108"/>
      <c r="D108" s="109"/>
      <c r="E108" s="109"/>
      <c r="F108" s="108"/>
      <c r="G108" s="109"/>
      <c r="H108" s="109"/>
      <c r="I108" s="132"/>
      <c r="J108" s="135"/>
      <c r="K108" s="132"/>
      <c r="L108" s="132"/>
      <c r="M108" s="132"/>
      <c r="N108" s="132"/>
      <c r="O108" s="118"/>
      <c r="P108" s="230"/>
    </row>
    <row r="109" spans="1:17" x14ac:dyDescent="0.2">
      <c r="A109" s="207" t="s">
        <v>174</v>
      </c>
      <c r="B109" s="134"/>
      <c r="C109" s="108"/>
      <c r="D109" s="132">
        <v>6</v>
      </c>
      <c r="E109" s="135">
        <v>3</v>
      </c>
      <c r="F109" s="132">
        <v>0.4</v>
      </c>
      <c r="G109" s="132"/>
      <c r="H109" s="132">
        <v>1.2000000000000002</v>
      </c>
      <c r="I109" s="132"/>
      <c r="J109" s="118">
        <v>7.2000000000000011</v>
      </c>
      <c r="K109" s="230"/>
    </row>
    <row r="110" spans="1:17" x14ac:dyDescent="0.2">
      <c r="A110" s="207" t="s">
        <v>174</v>
      </c>
      <c r="B110" s="134"/>
      <c r="C110" s="108"/>
      <c r="D110" s="132">
        <v>6</v>
      </c>
      <c r="E110" s="135">
        <v>3</v>
      </c>
      <c r="F110" s="132">
        <v>0.4</v>
      </c>
      <c r="G110" s="132"/>
      <c r="H110" s="132">
        <v>1.2000000000000002</v>
      </c>
      <c r="I110" s="132"/>
      <c r="J110" s="118">
        <v>7.2000000000000011</v>
      </c>
      <c r="K110" s="230"/>
    </row>
    <row r="111" spans="1:17" x14ac:dyDescent="0.2">
      <c r="A111" s="207" t="s">
        <v>174</v>
      </c>
      <c r="B111" s="134"/>
      <c r="C111" s="108"/>
      <c r="D111" s="132">
        <v>6</v>
      </c>
      <c r="E111" s="135">
        <v>3</v>
      </c>
      <c r="F111" s="132">
        <v>0.4</v>
      </c>
      <c r="G111" s="132"/>
      <c r="H111" s="132">
        <v>1.2000000000000002</v>
      </c>
      <c r="I111" s="132"/>
      <c r="J111" s="118">
        <v>7.2000000000000011</v>
      </c>
      <c r="K111" s="230"/>
    </row>
    <row r="112" spans="1:17" x14ac:dyDescent="0.2">
      <c r="A112" s="207" t="s">
        <v>174</v>
      </c>
      <c r="B112" s="134"/>
      <c r="C112" s="108"/>
      <c r="D112" s="132">
        <v>6</v>
      </c>
      <c r="E112" s="135">
        <v>3</v>
      </c>
      <c r="F112" s="132">
        <v>0.4</v>
      </c>
      <c r="G112" s="132"/>
      <c r="H112" s="132">
        <v>1.2000000000000002</v>
      </c>
      <c r="I112" s="132"/>
      <c r="J112" s="118">
        <v>7.2000000000000011</v>
      </c>
      <c r="K112" s="230"/>
    </row>
    <row r="113" spans="1:11" ht="25.5" x14ac:dyDescent="0.2">
      <c r="A113" s="233" t="s">
        <v>186</v>
      </c>
      <c r="B113" s="134"/>
      <c r="C113" s="108"/>
      <c r="D113" s="132"/>
      <c r="E113" s="135"/>
      <c r="F113" s="132"/>
      <c r="G113" s="132"/>
      <c r="H113" s="132"/>
      <c r="I113" s="132"/>
      <c r="J113" s="118"/>
      <c r="K113" s="230"/>
    </row>
    <row r="114" spans="1:11" x14ac:dyDescent="0.2">
      <c r="A114" s="207" t="s">
        <v>174</v>
      </c>
      <c r="B114" s="134"/>
      <c r="C114" s="108"/>
      <c r="D114" s="132">
        <v>1</v>
      </c>
      <c r="E114" s="135">
        <v>3.33</v>
      </c>
      <c r="F114" s="132">
        <v>0.4</v>
      </c>
      <c r="G114" s="132"/>
      <c r="H114" s="132">
        <v>1.3320000000000001</v>
      </c>
      <c r="I114" s="132"/>
      <c r="J114" s="118">
        <v>1.3320000000000001</v>
      </c>
      <c r="K114" s="230"/>
    </row>
    <row r="115" spans="1:11" ht="38.25" x14ac:dyDescent="0.2">
      <c r="A115" s="233" t="s">
        <v>187</v>
      </c>
      <c r="B115" s="134"/>
      <c r="C115" s="108"/>
      <c r="D115" s="132"/>
      <c r="E115" s="135"/>
      <c r="F115" s="132"/>
      <c r="G115" s="132"/>
      <c r="H115" s="132"/>
      <c r="I115" s="132"/>
      <c r="J115" s="118"/>
      <c r="K115" s="230"/>
    </row>
    <row r="116" spans="1:11" x14ac:dyDescent="0.2">
      <c r="A116" s="207" t="s">
        <v>174</v>
      </c>
      <c r="B116" s="134"/>
      <c r="C116" s="108"/>
      <c r="D116" s="132">
        <v>1</v>
      </c>
      <c r="E116" s="135">
        <v>18.07</v>
      </c>
      <c r="F116" s="132">
        <v>0.1</v>
      </c>
      <c r="G116" s="132"/>
      <c r="H116" s="132">
        <v>1.8070000000000002</v>
      </c>
      <c r="I116" s="231"/>
      <c r="J116" s="118">
        <v>1.8070000000000002</v>
      </c>
      <c r="K116" s="230"/>
    </row>
    <row r="117" spans="1:11" ht="38.25" x14ac:dyDescent="0.2">
      <c r="A117" s="233" t="s">
        <v>188</v>
      </c>
      <c r="B117" s="134"/>
      <c r="C117" s="108"/>
      <c r="D117" s="132"/>
      <c r="E117" s="135"/>
      <c r="F117" s="132"/>
      <c r="G117" s="132"/>
      <c r="H117" s="132"/>
      <c r="I117" s="231"/>
      <c r="J117" s="118"/>
      <c r="K117" s="230"/>
    </row>
    <row r="118" spans="1:11" x14ac:dyDescent="0.2">
      <c r="A118" s="207" t="s">
        <v>174</v>
      </c>
      <c r="B118" s="134"/>
      <c r="C118" s="108"/>
      <c r="D118" s="132">
        <v>2</v>
      </c>
      <c r="E118" s="135">
        <v>244</v>
      </c>
      <c r="F118" s="132">
        <v>0.1</v>
      </c>
      <c r="G118" s="132"/>
      <c r="H118" s="132">
        <v>24.400000000000002</v>
      </c>
      <c r="I118" s="231"/>
      <c r="J118" s="118">
        <v>48.800000000000004</v>
      </c>
      <c r="K118" s="230"/>
    </row>
    <row r="119" spans="1:11" ht="38.25" x14ac:dyDescent="0.2">
      <c r="A119" s="233" t="s">
        <v>189</v>
      </c>
      <c r="B119" s="134"/>
      <c r="C119" s="108"/>
      <c r="D119" s="132"/>
      <c r="E119" s="135"/>
      <c r="F119" s="132"/>
      <c r="G119" s="132"/>
      <c r="H119" s="132"/>
      <c r="I119" s="231"/>
      <c r="J119" s="118"/>
      <c r="K119" s="230"/>
    </row>
    <row r="120" spans="1:11" x14ac:dyDescent="0.2">
      <c r="A120" s="207" t="s">
        <v>174</v>
      </c>
      <c r="B120" s="134"/>
      <c r="C120" s="108"/>
      <c r="D120" s="132">
        <v>1</v>
      </c>
      <c r="E120" s="135">
        <v>16.79</v>
      </c>
      <c r="F120" s="132">
        <v>0.1</v>
      </c>
      <c r="G120" s="132"/>
      <c r="H120" s="132">
        <v>1.679</v>
      </c>
      <c r="I120" s="231"/>
      <c r="J120" s="118">
        <v>1.679</v>
      </c>
      <c r="K120" s="230"/>
    </row>
    <row r="121" spans="1:11" ht="38.25" customHeight="1" x14ac:dyDescent="0.2">
      <c r="A121" s="324" t="s">
        <v>89</v>
      </c>
      <c r="B121" s="324"/>
      <c r="C121" s="108"/>
      <c r="D121" s="132"/>
      <c r="E121" s="118"/>
      <c r="F121" s="118"/>
      <c r="G121" s="118"/>
      <c r="H121" s="118"/>
      <c r="I121" s="118"/>
      <c r="J121" s="118">
        <v>82.42</v>
      </c>
      <c r="K121" s="109" t="s">
        <v>25</v>
      </c>
    </row>
  </sheetData>
  <mergeCells count="29">
    <mergeCell ref="A103:C103"/>
    <mergeCell ref="A121:B121"/>
    <mergeCell ref="A106:B106"/>
    <mergeCell ref="B81:K81"/>
    <mergeCell ref="A85:D85"/>
    <mergeCell ref="A90:C90"/>
    <mergeCell ref="B92:L92"/>
    <mergeCell ref="B98:M98"/>
    <mergeCell ref="A69:B69"/>
    <mergeCell ref="A68:C68"/>
    <mergeCell ref="A73:C73"/>
    <mergeCell ref="A79:C79"/>
    <mergeCell ref="B77:K77"/>
    <mergeCell ref="A2:J2"/>
    <mergeCell ref="A3:J3"/>
    <mergeCell ref="B6:G6"/>
    <mergeCell ref="B14:J14"/>
    <mergeCell ref="A8:J8"/>
    <mergeCell ref="B18:J18"/>
    <mergeCell ref="B33:J33"/>
    <mergeCell ref="A39:D39"/>
    <mergeCell ref="B21:J21"/>
    <mergeCell ref="B28:J28"/>
    <mergeCell ref="B43:J43"/>
    <mergeCell ref="A46:D46"/>
    <mergeCell ref="B48:J48"/>
    <mergeCell ref="A56:D56"/>
    <mergeCell ref="B64:J64"/>
    <mergeCell ref="B58:J5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N33" sqref="N33"/>
    </sheetView>
  </sheetViews>
  <sheetFormatPr defaultRowHeight="12.75" x14ac:dyDescent="0.2"/>
  <cols>
    <col min="1" max="1" width="6.85546875" customWidth="1"/>
    <col min="2" max="2" width="35.28515625" customWidth="1"/>
    <col min="3" max="3" width="12.28515625" style="3" customWidth="1"/>
    <col min="4" max="4" width="5.5703125" style="39" customWidth="1"/>
    <col min="5" max="5" width="9.85546875" style="3" customWidth="1"/>
    <col min="6" max="8" width="9.5703125" style="3" customWidth="1"/>
    <col min="9" max="9" width="12.85546875" customWidth="1"/>
    <col min="11" max="11" width="11.28515625" bestFit="1" customWidth="1"/>
  </cols>
  <sheetData>
    <row r="1" spans="1:11" x14ac:dyDescent="0.2">
      <c r="C1" s="38"/>
    </row>
    <row r="2" spans="1:11" ht="20.25" x14ac:dyDescent="0.3">
      <c r="B2" s="251" t="s">
        <v>6</v>
      </c>
      <c r="C2" s="251"/>
      <c r="D2" s="251"/>
      <c r="E2" s="251"/>
      <c r="F2" s="251"/>
      <c r="G2" s="251"/>
      <c r="H2" s="251"/>
    </row>
    <row r="3" spans="1:11" x14ac:dyDescent="0.2">
      <c r="B3" s="252" t="s">
        <v>45</v>
      </c>
      <c r="C3" s="252"/>
      <c r="D3" s="252"/>
      <c r="E3" s="252"/>
      <c r="F3" s="252"/>
      <c r="G3" s="252"/>
      <c r="H3" s="252"/>
    </row>
    <row r="4" spans="1:11" x14ac:dyDescent="0.2">
      <c r="B4" s="2"/>
      <c r="C4" s="38"/>
      <c r="D4" s="40"/>
      <c r="E4" s="38"/>
      <c r="F4" s="38"/>
      <c r="G4" s="68"/>
      <c r="H4" s="68"/>
    </row>
    <row r="5" spans="1:11" x14ac:dyDescent="0.2">
      <c r="A5" s="65" t="s">
        <v>78</v>
      </c>
      <c r="B5" s="65"/>
      <c r="C5" s="68"/>
      <c r="D5" s="40"/>
      <c r="E5" s="68"/>
      <c r="F5" s="68"/>
      <c r="G5" s="68"/>
      <c r="H5" s="68"/>
    </row>
    <row r="6" spans="1:11" x14ac:dyDescent="0.2">
      <c r="A6" s="75" t="s">
        <v>12</v>
      </c>
      <c r="B6" s="329" t="s">
        <v>79</v>
      </c>
      <c r="C6" s="330"/>
      <c r="D6" s="330"/>
      <c r="E6" s="330"/>
      <c r="F6" s="330"/>
      <c r="G6" s="330"/>
      <c r="H6" s="330"/>
    </row>
    <row r="7" spans="1:11" x14ac:dyDescent="0.2">
      <c r="A7" s="13"/>
      <c r="B7" s="13"/>
      <c r="C7" s="12"/>
      <c r="D7" s="41"/>
      <c r="E7" s="12"/>
      <c r="F7" s="12"/>
      <c r="G7" s="12"/>
      <c r="H7" s="12"/>
    </row>
    <row r="8" spans="1:11" x14ac:dyDescent="0.2">
      <c r="A8" s="331" t="s">
        <v>15</v>
      </c>
      <c r="B8" s="331"/>
      <c r="C8" s="331"/>
      <c r="D8" s="331"/>
      <c r="E8" s="331"/>
      <c r="F8" s="331"/>
      <c r="G8" s="331"/>
      <c r="H8" s="331"/>
    </row>
    <row r="9" spans="1:11" x14ac:dyDescent="0.2">
      <c r="A9" s="13"/>
      <c r="B9" s="13"/>
      <c r="C9" s="12"/>
      <c r="D9" s="41"/>
      <c r="E9" s="12"/>
      <c r="F9" s="12"/>
      <c r="G9" s="12"/>
      <c r="H9" s="12"/>
    </row>
    <row r="10" spans="1:11" x14ac:dyDescent="0.2">
      <c r="A10" s="19" t="s">
        <v>0</v>
      </c>
      <c r="B10" s="19" t="s">
        <v>1</v>
      </c>
      <c r="C10" s="42" t="s">
        <v>16</v>
      </c>
      <c r="D10" s="43" t="s">
        <v>17</v>
      </c>
      <c r="E10" s="44" t="s">
        <v>18</v>
      </c>
      <c r="F10" s="44" t="s">
        <v>19</v>
      </c>
      <c r="G10" s="44" t="s">
        <v>20</v>
      </c>
      <c r="H10" s="44" t="s">
        <v>51</v>
      </c>
      <c r="I10" s="44" t="s">
        <v>21</v>
      </c>
    </row>
    <row r="11" spans="1:11" x14ac:dyDescent="0.2">
      <c r="A11" s="20" t="s">
        <v>32</v>
      </c>
      <c r="B11" s="31" t="s">
        <v>36</v>
      </c>
      <c r="C11" s="46">
        <f>SUM(M.O.!I9)</f>
        <v>10672.296600000001</v>
      </c>
      <c r="D11" s="47">
        <f>SUM(C11/C17)</f>
        <v>3.4337222955564857E-2</v>
      </c>
      <c r="E11" s="46">
        <f>SUM(C11)</f>
        <v>10672.296600000001</v>
      </c>
      <c r="F11" s="46"/>
      <c r="G11" s="46"/>
      <c r="H11" s="46"/>
      <c r="I11" s="48">
        <f t="shared" ref="I11:I16" si="0">SUM(E11:H11)</f>
        <v>10672.296600000001</v>
      </c>
    </row>
    <row r="12" spans="1:11" x14ac:dyDescent="0.2">
      <c r="A12" s="20" t="s">
        <v>37</v>
      </c>
      <c r="B12" s="31" t="s">
        <v>53</v>
      </c>
      <c r="C12" s="46">
        <f>M.O.!I14</f>
        <v>79100.925920000009</v>
      </c>
      <c r="D12" s="47">
        <f>SUM(C12/C17)</f>
        <v>0.2545006226032604</v>
      </c>
      <c r="E12" s="46">
        <f>SUM(C12)</f>
        <v>79100.925920000009</v>
      </c>
      <c r="F12" s="46"/>
      <c r="G12" s="46"/>
      <c r="H12" s="46"/>
      <c r="I12" s="48">
        <f t="shared" si="0"/>
        <v>79100.925920000009</v>
      </c>
    </row>
    <row r="13" spans="1:11" x14ac:dyDescent="0.2">
      <c r="A13" s="20" t="s">
        <v>42</v>
      </c>
      <c r="B13" s="31" t="s">
        <v>155</v>
      </c>
      <c r="C13" s="46">
        <f>M.O.!I23</f>
        <v>205016.00229999999</v>
      </c>
      <c r="D13" s="47">
        <f>SUM(C13/C17)</f>
        <v>0.65962186437300629</v>
      </c>
      <c r="E13" s="46"/>
      <c r="F13" s="46">
        <f>C13*0.4</f>
        <v>82006.40092</v>
      </c>
      <c r="G13" s="46">
        <f>C13*0.3</f>
        <v>61504.800689999996</v>
      </c>
      <c r="H13" s="46">
        <f>C13*0.3</f>
        <v>61504.800689999996</v>
      </c>
      <c r="I13" s="48">
        <f t="shared" si="0"/>
        <v>205016.00229999999</v>
      </c>
    </row>
    <row r="14" spans="1:11" x14ac:dyDescent="0.2">
      <c r="A14" s="20" t="s">
        <v>43</v>
      </c>
      <c r="B14" s="31" t="s">
        <v>54</v>
      </c>
      <c r="C14" s="46">
        <f>M.O.!I31</f>
        <v>2784.154</v>
      </c>
      <c r="D14" s="47">
        <f>SUM(C14/C17)</f>
        <v>8.9577829612257683E-3</v>
      </c>
      <c r="E14" s="46"/>
      <c r="F14" s="46"/>
      <c r="G14" s="46"/>
      <c r="H14" s="46">
        <f>C14</f>
        <v>2784.154</v>
      </c>
      <c r="I14" s="48">
        <f t="shared" si="0"/>
        <v>2784.154</v>
      </c>
    </row>
    <row r="15" spans="1:11" x14ac:dyDescent="0.2">
      <c r="A15" s="20" t="s">
        <v>44</v>
      </c>
      <c r="B15" s="31" t="s">
        <v>67</v>
      </c>
      <c r="C15" s="46">
        <f>M.O.!I35</f>
        <v>13235</v>
      </c>
      <c r="D15" s="47">
        <f>C15/C17</f>
        <v>4.2582507106942738E-2</v>
      </c>
      <c r="E15" s="46">
        <v>3868.58</v>
      </c>
      <c r="F15" s="46">
        <v>4990.66</v>
      </c>
      <c r="G15" s="46">
        <v>3743.41</v>
      </c>
      <c r="H15" s="46">
        <f>C15-E15-F15-G15</f>
        <v>632.35000000000036</v>
      </c>
      <c r="I15" s="48">
        <f t="shared" si="0"/>
        <v>13235</v>
      </c>
    </row>
    <row r="16" spans="1:11" x14ac:dyDescent="0.2">
      <c r="A16" s="20"/>
      <c r="B16" s="32" t="s">
        <v>26</v>
      </c>
      <c r="C16" s="46"/>
      <c r="D16" s="47"/>
      <c r="E16" s="46">
        <f>SUM(E11:E15)</f>
        <v>93641.802520000012</v>
      </c>
      <c r="F16" s="46">
        <f t="shared" ref="F16:H16" si="1">SUM(F11:F15)</f>
        <v>86997.060920000004</v>
      </c>
      <c r="G16" s="46">
        <f t="shared" si="1"/>
        <v>65248.210689999993</v>
      </c>
      <c r="H16" s="46">
        <f t="shared" si="1"/>
        <v>64921.304689999997</v>
      </c>
      <c r="I16" s="48">
        <f t="shared" si="0"/>
        <v>310808.37882000004</v>
      </c>
      <c r="K16" s="239">
        <v>232028.16</v>
      </c>
    </row>
    <row r="17" spans="1:15" x14ac:dyDescent="0.2">
      <c r="A17" s="45"/>
      <c r="B17" s="45" t="s">
        <v>22</v>
      </c>
      <c r="C17" s="46">
        <f>SUM(C11:C16)</f>
        <v>310808.37881999998</v>
      </c>
      <c r="D17" s="49">
        <f>SUM(D11:D15)</f>
        <v>1</v>
      </c>
      <c r="E17" s="46">
        <f>SUM(E16)</f>
        <v>93641.802520000012</v>
      </c>
      <c r="F17" s="46">
        <f>SUM(E17+F16)</f>
        <v>180638.86344000002</v>
      </c>
      <c r="G17" s="46">
        <f t="shared" ref="G17:H17" si="2">SUM(F17+G16)</f>
        <v>245887.07413000002</v>
      </c>
      <c r="H17" s="46">
        <f t="shared" si="2"/>
        <v>310808.37882000004</v>
      </c>
      <c r="I17" s="48"/>
    </row>
    <row r="18" spans="1:15" x14ac:dyDescent="0.2">
      <c r="E18" s="239">
        <f>E16/K16</f>
        <v>0.40357947293983631</v>
      </c>
      <c r="F18" s="239">
        <f>F16/K16</f>
        <v>0.37494182137202658</v>
      </c>
      <c r="G18" s="239">
        <f>G16/K16</f>
        <v>0.28120815460502724</v>
      </c>
      <c r="H18" s="239">
        <f>H16/K16</f>
        <v>0.27979924803092865</v>
      </c>
      <c r="I18" s="240"/>
      <c r="J18" s="240"/>
      <c r="K18" s="241">
        <f>SUM(E18:J18)</f>
        <v>1.3395286969478188</v>
      </c>
    </row>
    <row r="19" spans="1:15" x14ac:dyDescent="0.2">
      <c r="C19" s="335"/>
      <c r="D19" s="335"/>
      <c r="E19" s="239"/>
      <c r="F19" s="239"/>
      <c r="G19" s="239"/>
      <c r="H19" s="239"/>
      <c r="I19" s="240"/>
      <c r="J19" s="240"/>
      <c r="K19" s="241"/>
    </row>
    <row r="20" spans="1:15" x14ac:dyDescent="0.2">
      <c r="E20" s="239">
        <f>C15*E18</f>
        <v>5341.3743243587332</v>
      </c>
      <c r="F20" s="239">
        <f>F18*C15</f>
        <v>4962.3550058587716</v>
      </c>
      <c r="G20" s="239">
        <f>G18*C15</f>
        <v>3721.7899261975354</v>
      </c>
      <c r="H20" s="239">
        <f>H18*C15</f>
        <v>3703.1430476893406</v>
      </c>
      <c r="I20" s="241">
        <f>SUM(E20:H20)</f>
        <v>17728.662304104382</v>
      </c>
      <c r="J20" s="240"/>
      <c r="K20" s="240"/>
    </row>
    <row r="21" spans="1:15" x14ac:dyDescent="0.2">
      <c r="B21" s="36" t="s">
        <v>23</v>
      </c>
      <c r="E21" s="239"/>
      <c r="F21" s="239"/>
      <c r="G21" s="239"/>
      <c r="H21" s="239"/>
      <c r="I21" s="240"/>
      <c r="J21" s="240"/>
      <c r="K21" s="240"/>
    </row>
    <row r="22" spans="1:15" x14ac:dyDescent="0.2">
      <c r="B22" s="36" t="s">
        <v>24</v>
      </c>
      <c r="E22" s="239"/>
      <c r="F22" s="239"/>
      <c r="G22" s="239"/>
      <c r="H22" s="239"/>
      <c r="I22" s="240"/>
      <c r="J22" s="240"/>
      <c r="K22" s="240"/>
    </row>
    <row r="23" spans="1:15" x14ac:dyDescent="0.2">
      <c r="B23" s="50" t="s">
        <v>9</v>
      </c>
    </row>
    <row r="27" spans="1:15" x14ac:dyDescent="0.2">
      <c r="O27" s="75"/>
    </row>
  </sheetData>
  <mergeCells count="5">
    <mergeCell ref="B2:H2"/>
    <mergeCell ref="B3:H3"/>
    <mergeCell ref="B6:H6"/>
    <mergeCell ref="A8:H8"/>
    <mergeCell ref="C19:D19"/>
  </mergeCells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M.O.</vt:lpstr>
      <vt:lpstr>Comp. 1</vt:lpstr>
      <vt:lpstr>Comp. 2</vt:lpstr>
      <vt:lpstr>Comp. 3</vt:lpstr>
      <vt:lpstr>Comp. 4</vt:lpstr>
      <vt:lpstr>Mem. de Cálculo</vt:lpstr>
      <vt:lpstr>CRONOGRAMA</vt:lpstr>
      <vt:lpstr>M.O.!Area_de_impressao</vt:lpstr>
      <vt:lpstr>M.O.!Titulos_de_impressao</vt:lpstr>
    </vt:vector>
  </TitlesOfParts>
  <Company>PMI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Edineia da Costa Fernandes</cp:lastModifiedBy>
  <cp:lastPrinted>2018-04-25T17:13:58Z</cp:lastPrinted>
  <dcterms:created xsi:type="dcterms:W3CDTF">2005-01-19T19:19:02Z</dcterms:created>
  <dcterms:modified xsi:type="dcterms:W3CDTF">2020-03-17T17:52:49Z</dcterms:modified>
</cp:coreProperties>
</file>